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5"/>
  </bookViews>
  <sheets>
    <sheet name="Лот 1" sheetId="1" r:id="rId1"/>
    <sheet name="Лот 2" sheetId="2" r:id="rId2"/>
    <sheet name="Лот 3" sheetId="3" r:id="rId3"/>
    <sheet name="Лот 4" sheetId="4" r:id="rId4"/>
    <sheet name="Лот 5" sheetId="5" r:id="rId5"/>
    <sheet name="Лот 6" sheetId="6" r:id="rId6"/>
  </sheets>
  <definedNames/>
  <calcPr fullCalcOnLoad="1"/>
</workbook>
</file>

<file path=xl/sharedStrings.xml><?xml version="1.0" encoding="utf-8"?>
<sst xmlns="http://schemas.openxmlformats.org/spreadsheetml/2006/main" count="776" uniqueCount="126">
  <si>
    <t>кв.м</t>
  </si>
  <si>
    <t>Обязательные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</si>
  <si>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Наименование работ и услуг</t>
  </si>
  <si>
    <t>Периодичность</t>
  </si>
  <si>
    <t>Годовая плата (рублей)</t>
  </si>
  <si>
    <t>Стоимость на 1 кв.м общей площади (руб. в мес.)</t>
  </si>
  <si>
    <t>I. Содержание помещений общего пользования</t>
  </si>
  <si>
    <t xml:space="preserve">1. </t>
  </si>
  <si>
    <t>Подметание полов во всех помещениях общего пользования</t>
  </si>
  <si>
    <t>2 раза в неделю</t>
  </si>
  <si>
    <t>Подметание полов кабины лифта и влажная уборка</t>
  </si>
  <si>
    <t>1 раз в неделю</t>
  </si>
  <si>
    <t>Мытье лестничных площадок и маршей</t>
  </si>
  <si>
    <t>Протирка пыли с  подоконников в помещениях общего пользования</t>
  </si>
  <si>
    <t>2 раза в год</t>
  </si>
  <si>
    <t>Мытье окон в помещениях общего пользования</t>
  </si>
  <si>
    <t>Уборка подвального помещения</t>
  </si>
  <si>
    <t>1 раз в год</t>
  </si>
  <si>
    <t>II. Уборка земельного участка, входящего в состав общего имущества многоквартирного дома</t>
  </si>
  <si>
    <t>Подметание земельного участка в летний период</t>
  </si>
  <si>
    <t>Уборка мусора с газона</t>
  </si>
  <si>
    <t>Уборка мусора на контейнерных площадках</t>
  </si>
  <si>
    <t>5 раз в неделю</t>
  </si>
  <si>
    <t>Сдвижка и подметание снега при отсутствии снегопадов</t>
  </si>
  <si>
    <t>3 раза в месяц</t>
  </si>
  <si>
    <t>Сдвижка и подметание снега при снегопаде</t>
  </si>
  <si>
    <t>По мере необходимости, через  3 часа во время снегопада</t>
  </si>
  <si>
    <t xml:space="preserve">Полив газонов       </t>
  </si>
  <si>
    <t>Выкашивание газонов</t>
  </si>
  <si>
    <t>Ликвидация наледи</t>
  </si>
  <si>
    <t>5 раз в год</t>
  </si>
  <si>
    <t>Обрезка деревьев и кустарников</t>
  </si>
  <si>
    <t>III. Услуги вывоза бытовых отходов и содержание лифта</t>
  </si>
  <si>
    <t>Вывоз твердых бытовых отходов</t>
  </si>
  <si>
    <t>Ежедневно</t>
  </si>
  <si>
    <t>Вывоз крупногабаритного мусора</t>
  </si>
  <si>
    <t>По мере необходимости</t>
  </si>
  <si>
    <t>Содержание лифтов</t>
  </si>
  <si>
    <t>IV. Подготовка многоквартирного дома к сезонной эксплуатации</t>
  </si>
  <si>
    <t>Укрепление водосточных труб, колен и воронок</t>
  </si>
  <si>
    <t>Консервация системы центрального отопления, ремонт просевшей отмостки</t>
  </si>
  <si>
    <t>Замена разбитых стекол окон и дверей в помещениях общего пользования</t>
  </si>
  <si>
    <t>Ремонт, регулировка, промывка, испытание, расконсервация систем центрального отопления, утепление и прочистка дымовентиляционных каналов, проверка состояния и ремонт продухов в цоколях зданий, ремонт и укрепление входных дверей</t>
  </si>
  <si>
    <t>V. Проведение технических осмотров и мелкий ремонт</t>
  </si>
  <si>
    <t>Проведение технических осмотров и устранение незначительных неисправностей в системах вентиляции, дымоудаления, электротехнических устройств, водопровода, канализации, теплоснабжения</t>
  </si>
  <si>
    <t xml:space="preserve">Аварийное обслуживание </t>
  </si>
  <si>
    <t>Постоянно на системах водоснабжения, теплоснабжения, канализации, энергоснабжения, газоснабжения</t>
  </si>
  <si>
    <t>VI. Устранение аварии и выполнение заявок населения</t>
  </si>
  <si>
    <t>Выполнение заявок населения</t>
  </si>
  <si>
    <t>Постоянно</t>
  </si>
  <si>
    <t>VII. Прочие услуги</t>
  </si>
  <si>
    <t>Вывоз смета</t>
  </si>
  <si>
    <t>Проверка и ремонт коллективных приборов учета</t>
  </si>
  <si>
    <t>Осуществление сохранности и поддержка в исправном состоянии абонентских почтовых шкафов и почтовых абонентских ящиков</t>
  </si>
  <si>
    <t xml:space="preserve">Постоянно </t>
  </si>
  <si>
    <t>Дератизация, дезинсекция</t>
  </si>
  <si>
    <t>ИТОГО</t>
  </si>
  <si>
    <t>№ п/п</t>
  </si>
  <si>
    <t>Перечень работ, материалы</t>
  </si>
  <si>
    <t>Объем работ ед. изм. / кол-во</t>
  </si>
  <si>
    <t>Стоимость работ, всего, руб.</t>
  </si>
  <si>
    <t>Стоимость работ,                        1 кв.м в месяц, руб.</t>
  </si>
  <si>
    <t>Гарантийный срок  на выполненные работы, лет</t>
  </si>
  <si>
    <t>20 кв.м</t>
  </si>
  <si>
    <t>Итого</t>
  </si>
  <si>
    <t>Размер платы за содержание и ремонт жилого помещения в год  руб.</t>
  </si>
  <si>
    <t>Стоимость на 1 кв. м в месяц, руб.</t>
  </si>
  <si>
    <t>Дополнительные работы и услуги по содержанию и ремонту общего имущества собственников помещений в многоквартирном доме, являющегося объектом конкурса</t>
  </si>
  <si>
    <t>I. Санитарные работы по содержанию помещений общего пользования</t>
  </si>
  <si>
    <t>3 раза в неделю дополнительно</t>
  </si>
  <si>
    <t xml:space="preserve">2. </t>
  </si>
  <si>
    <t>Очистка и помывка фасадов здания от объявлений, плакатов</t>
  </si>
  <si>
    <t>2 раза в год дополнительно</t>
  </si>
  <si>
    <t>II. Уборка земельного участка входящего в состав общего имущества многоквартирного дома</t>
  </si>
  <si>
    <t xml:space="preserve">3. </t>
  </si>
  <si>
    <t>Очистка и текущий ремонт детских и спортивных площадок, элементов благоустройства</t>
  </si>
  <si>
    <t xml:space="preserve">1 раз в год </t>
  </si>
  <si>
    <t xml:space="preserve">4. </t>
  </si>
  <si>
    <t>5 раз в неделю дополнительно</t>
  </si>
  <si>
    <t xml:space="preserve">5. </t>
  </si>
  <si>
    <t>Стоимость работ,                            1 кв.м в месяц, руб.</t>
  </si>
  <si>
    <t>Ремонт кровли</t>
  </si>
  <si>
    <t>100 кв.м</t>
  </si>
  <si>
    <t>Лот № 1</t>
  </si>
  <si>
    <t>Утилизация твердых бытовых отходов</t>
  </si>
  <si>
    <t xml:space="preserve">2 раза в год </t>
  </si>
  <si>
    <t>Размер платы за содержание и ремонт жилого помещения по лоту № 1 в год (руб.)</t>
  </si>
  <si>
    <t>40 п.м</t>
  </si>
  <si>
    <t>ул. Весенняя, 3</t>
  </si>
  <si>
    <t>Лот № 4</t>
  </si>
  <si>
    <t>Размер платы за содержание и ремонт жилого помещения по лоту № 4 в год (руб.)</t>
  </si>
  <si>
    <t xml:space="preserve"> 114 кв.м</t>
  </si>
  <si>
    <t>Ремонт системы холодного водоснабжения</t>
  </si>
  <si>
    <t>Ремонт системы канализации</t>
  </si>
  <si>
    <t>Ремонт системы горячего водоснабжения</t>
  </si>
  <si>
    <t>70 п.м</t>
  </si>
  <si>
    <t>Общестроительные работы</t>
  </si>
  <si>
    <t>50 кв.м</t>
  </si>
  <si>
    <t>Лот № 2</t>
  </si>
  <si>
    <t>ул. Весенняя, 1</t>
  </si>
  <si>
    <t>Размер платы за содержание и ремонт жилого помещения по лоту № 2 в год (руб.)</t>
  </si>
  <si>
    <t>93 кв.м</t>
  </si>
  <si>
    <t>80 п.м</t>
  </si>
  <si>
    <t>75 кв.м</t>
  </si>
  <si>
    <t>30 п.м</t>
  </si>
  <si>
    <t>Лот № 3</t>
  </si>
  <si>
    <t>ул. Весенняя, 2</t>
  </si>
  <si>
    <t>Размер платы за содержание и ремонт жилого помещения по лоту № 3 в год (руб.)</t>
  </si>
  <si>
    <t>ул. Весенняя, 12 А</t>
  </si>
  <si>
    <t>Размер платы за содержание и ремонт жилого помещения по лоту № 5 в год (руб.)</t>
  </si>
  <si>
    <t>Лот № 5</t>
  </si>
  <si>
    <t xml:space="preserve"> 113 кв.м</t>
  </si>
  <si>
    <t>ул. Бакинская, 10</t>
  </si>
  <si>
    <t>III. Услуги вывоза бытовых отходов</t>
  </si>
  <si>
    <t xml:space="preserve"> 120 кв.м</t>
  </si>
  <si>
    <t>86 п.м</t>
  </si>
  <si>
    <t>81 п.м</t>
  </si>
  <si>
    <t>90 кв.м</t>
  </si>
  <si>
    <t>Размер платы за содержание и ремонт жилого помещения по лоту № 6 в год (руб.)</t>
  </si>
  <si>
    <t>Лот № 6</t>
  </si>
  <si>
    <t>ул. Бакинская, 7</t>
  </si>
  <si>
    <t>54,5 п.м</t>
  </si>
  <si>
    <t>19 кв.м</t>
  </si>
  <si>
    <t>41 п.м</t>
  </si>
  <si>
    <t>20 п.м</t>
  </si>
  <si>
    <t>40 кв.м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</si>
</sst>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#,##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0.000000"/>
    <numFmt numFmtId="174" formatCode="0.00000"/>
    <numFmt numFmtId="175" formatCode="0.0000"/>
    <numFmt numFmtId="176" formatCode="0.0000000"/>
    <numFmt numFmtId="177" formatCode="0.00000000"/>
    <numFmt numFmtId="178" formatCode="[$€-2]\ ###,000_);[Red]\([$€-2]\ ###,000\)"/>
    <numFmt numFmtId="179" formatCode="#,##0.000000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General_)"/>
  </numFmts>
  <fonts count="34">
    <font>
      <sz val="10"/>
      <name val="Arial Cyr"/>
      <family val="0"/>
    </font>
    <font>
      <sz val="10"/>
      <name val="Helv"/>
      <family val="0"/>
    </font>
    <font>
      <sz val="10"/>
      <name val="Arial"/>
      <family val="0"/>
    </font>
    <font>
      <sz val="10"/>
      <color indexed="16"/>
      <name val="Courier"/>
      <family val="0"/>
    </font>
    <font>
      <b/>
      <sz val="10"/>
      <color indexed="16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5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184" fontId="0" fillId="0" borderId="2">
      <alignment/>
      <protection locked="0"/>
    </xf>
    <xf numFmtId="0" fontId="8" fillId="7" borderId="3" applyNumberFormat="0" applyAlignment="0" applyProtection="0"/>
    <xf numFmtId="0" fontId="9" fillId="20" borderId="4" applyNumberFormat="0" applyAlignment="0" applyProtection="0"/>
    <xf numFmtId="0" fontId="10" fillId="20" borderId="3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84" fontId="15" fillId="6" borderId="2">
      <alignment/>
      <protection/>
    </xf>
    <xf numFmtId="0" fontId="16" fillId="0" borderId="8" applyNumberFormat="0" applyFill="0" applyAlignment="0" applyProtection="0"/>
    <xf numFmtId="0" fontId="17" fillId="21" borderId="9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3" fillId="0" borderId="11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" fillId="0" borderId="0">
      <alignment/>
      <protection locked="0"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27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0" fontId="28" fillId="0" borderId="0" xfId="0" applyFont="1" applyBorder="1" applyAlignment="1">
      <alignment horizontal="right" wrapText="1"/>
    </xf>
    <xf numFmtId="0" fontId="28" fillId="0" borderId="0" xfId="0" applyFont="1" applyAlignment="1">
      <alignment wrapText="1"/>
    </xf>
    <xf numFmtId="0" fontId="27" fillId="0" borderId="0" xfId="0" applyFont="1" applyAlignment="1">
      <alignment/>
    </xf>
    <xf numFmtId="0" fontId="28" fillId="0" borderId="0" xfId="0" applyFont="1" applyAlignment="1">
      <alignment horizontal="right" wrapText="1"/>
    </xf>
    <xf numFmtId="0" fontId="27" fillId="0" borderId="12" xfId="0" applyFont="1" applyBorder="1" applyAlignment="1">
      <alignment wrapText="1"/>
    </xf>
    <xf numFmtId="0" fontId="28" fillId="0" borderId="12" xfId="0" applyFont="1" applyBorder="1" applyAlignment="1">
      <alignment horizontal="center" vertical="top" wrapText="1"/>
    </xf>
    <xf numFmtId="0" fontId="28" fillId="0" borderId="12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4" fontId="28" fillId="0" borderId="12" xfId="0" applyNumberFormat="1" applyFont="1" applyBorder="1" applyAlignment="1">
      <alignment horizontal="right" vertical="center"/>
    </xf>
    <xf numFmtId="0" fontId="27" fillId="0" borderId="12" xfId="0" applyFont="1" applyBorder="1" applyAlignment="1">
      <alignment horizontal="center" vertical="top" wrapText="1"/>
    </xf>
    <xf numFmtId="0" fontId="27" fillId="0" borderId="12" xfId="0" applyFont="1" applyBorder="1" applyAlignment="1">
      <alignment horizontal="left" vertical="top" wrapText="1"/>
    </xf>
    <xf numFmtId="0" fontId="27" fillId="0" borderId="12" xfId="0" applyFont="1" applyBorder="1" applyAlignment="1">
      <alignment vertical="top" wrapText="1"/>
    </xf>
    <xf numFmtId="4" fontId="27" fillId="0" borderId="12" xfId="0" applyNumberFormat="1" applyFont="1" applyBorder="1" applyAlignment="1">
      <alignment horizontal="right" vertical="center" wrapText="1"/>
    </xf>
    <xf numFmtId="4" fontId="27" fillId="0" borderId="12" xfId="0" applyNumberFormat="1" applyFont="1" applyBorder="1" applyAlignment="1">
      <alignment horizontal="right" vertical="center"/>
    </xf>
    <xf numFmtId="0" fontId="27" fillId="0" borderId="12" xfId="0" applyFont="1" applyBorder="1" applyAlignment="1">
      <alignment horizontal="center" vertical="top"/>
    </xf>
    <xf numFmtId="4" fontId="28" fillId="0" borderId="12" xfId="0" applyNumberFormat="1" applyFont="1" applyBorder="1" applyAlignment="1">
      <alignment horizontal="right" vertical="center" wrapText="1"/>
    </xf>
    <xf numFmtId="164" fontId="29" fillId="0" borderId="0" xfId="0" applyNumberFormat="1" applyFont="1" applyAlignment="1">
      <alignment wrapText="1"/>
    </xf>
    <xf numFmtId="0" fontId="29" fillId="0" borderId="0" xfId="0" applyFont="1" applyAlignment="1">
      <alignment wrapText="1"/>
    </xf>
    <xf numFmtId="2" fontId="29" fillId="0" borderId="0" xfId="0" applyNumberFormat="1" applyFont="1" applyAlignment="1">
      <alignment wrapText="1"/>
    </xf>
    <xf numFmtId="4" fontId="27" fillId="0" borderId="12" xfId="0" applyNumberFormat="1" applyFont="1" applyFill="1" applyBorder="1" applyAlignment="1">
      <alignment horizontal="right" vertical="center"/>
    </xf>
    <xf numFmtId="4" fontId="28" fillId="0" borderId="12" xfId="0" applyNumberFormat="1" applyFont="1" applyFill="1" applyBorder="1" applyAlignment="1">
      <alignment horizontal="right" vertical="center"/>
    </xf>
    <xf numFmtId="4" fontId="29" fillId="0" borderId="0" xfId="0" applyNumberFormat="1" applyFont="1" applyAlignment="1">
      <alignment wrapText="1"/>
    </xf>
    <xf numFmtId="4" fontId="28" fillId="0" borderId="12" xfId="0" applyNumberFormat="1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0" fontId="28" fillId="0" borderId="12" xfId="0" applyFont="1" applyBorder="1" applyAlignment="1">
      <alignment horizontal="left" vertical="top" wrapText="1"/>
    </xf>
    <xf numFmtId="3" fontId="28" fillId="0" borderId="12" xfId="0" applyNumberFormat="1" applyFont="1" applyBorder="1" applyAlignment="1">
      <alignment horizontal="right" vertical="center" wrapText="1"/>
    </xf>
    <xf numFmtId="0" fontId="27" fillId="0" borderId="0" xfId="0" applyFont="1" applyBorder="1" applyAlignment="1">
      <alignment wrapText="1"/>
    </xf>
    <xf numFmtId="0" fontId="28" fillId="0" borderId="0" xfId="0" applyFont="1" applyBorder="1" applyAlignment="1">
      <alignment wrapText="1"/>
    </xf>
    <xf numFmtId="3" fontId="30" fillId="0" borderId="0" xfId="0" applyNumberFormat="1" applyFont="1" applyBorder="1" applyAlignment="1">
      <alignment vertical="top" wrapText="1"/>
    </xf>
    <xf numFmtId="1" fontId="30" fillId="0" borderId="0" xfId="0" applyNumberFormat="1" applyFont="1" applyFill="1" applyBorder="1" applyAlignment="1">
      <alignment horizontal="center"/>
    </xf>
    <xf numFmtId="2" fontId="29" fillId="0" borderId="0" xfId="0" applyNumberFormat="1" applyFont="1" applyFill="1" applyBorder="1" applyAlignment="1">
      <alignment horizontal="center"/>
    </xf>
    <xf numFmtId="0" fontId="28" fillId="0" borderId="13" xfId="0" applyFont="1" applyBorder="1" applyAlignment="1">
      <alignment wrapText="1"/>
    </xf>
    <xf numFmtId="0" fontId="27" fillId="0" borderId="13" xfId="0" applyFont="1" applyBorder="1" applyAlignment="1">
      <alignment wrapText="1"/>
    </xf>
    <xf numFmtId="2" fontId="27" fillId="0" borderId="12" xfId="0" applyNumberFormat="1" applyFont="1" applyFill="1" applyBorder="1" applyAlignment="1">
      <alignment horizontal="center" wrapText="1"/>
    </xf>
    <xf numFmtId="0" fontId="27" fillId="0" borderId="12" xfId="0" applyFont="1" applyBorder="1" applyAlignment="1">
      <alignment horizontal="left" wrapText="1"/>
    </xf>
    <xf numFmtId="0" fontId="28" fillId="0" borderId="12" xfId="0" applyFont="1" applyBorder="1" applyAlignment="1">
      <alignment horizontal="left" wrapText="1"/>
    </xf>
    <xf numFmtId="3" fontId="28" fillId="0" borderId="12" xfId="0" applyNumberFormat="1" applyFont="1" applyFill="1" applyBorder="1" applyAlignment="1">
      <alignment horizontal="center"/>
    </xf>
    <xf numFmtId="2" fontId="28" fillId="0" borderId="12" xfId="0" applyNumberFormat="1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3" fontId="28" fillId="0" borderId="0" xfId="0" applyNumberFormat="1" applyFont="1" applyBorder="1" applyAlignment="1">
      <alignment horizontal="center" wrapText="1"/>
    </xf>
    <xf numFmtId="4" fontId="28" fillId="0" borderId="0" xfId="0" applyNumberFormat="1" applyFont="1" applyBorder="1" applyAlignment="1">
      <alignment horizontal="center" vertical="top" wrapText="1"/>
    </xf>
    <xf numFmtId="0" fontId="32" fillId="0" borderId="12" xfId="0" applyFont="1" applyBorder="1" applyAlignment="1">
      <alignment vertical="top" wrapText="1"/>
    </xf>
    <xf numFmtId="4" fontId="32" fillId="0" borderId="12" xfId="0" applyNumberFormat="1" applyFont="1" applyBorder="1" applyAlignment="1">
      <alignment horizontal="right" vertical="center" wrapText="1"/>
    </xf>
    <xf numFmtId="0" fontId="32" fillId="0" borderId="12" xfId="0" applyFont="1" applyBorder="1" applyAlignment="1">
      <alignment horizontal="left" vertical="top" wrapText="1"/>
    </xf>
    <xf numFmtId="0" fontId="27" fillId="0" borderId="12" xfId="0" applyFont="1" applyBorder="1" applyAlignment="1">
      <alignment vertical="top"/>
    </xf>
    <xf numFmtId="4" fontId="27" fillId="0" borderId="12" xfId="0" applyNumberFormat="1" applyFont="1" applyBorder="1" applyAlignment="1">
      <alignment horizontal="center" wrapText="1"/>
    </xf>
    <xf numFmtId="0" fontId="28" fillId="0" borderId="12" xfId="0" applyFont="1" applyBorder="1" applyAlignment="1">
      <alignment/>
    </xf>
    <xf numFmtId="3" fontId="28" fillId="0" borderId="12" xfId="0" applyNumberFormat="1" applyFont="1" applyBorder="1" applyAlignment="1">
      <alignment horizontal="center"/>
    </xf>
    <xf numFmtId="4" fontId="28" fillId="0" borderId="12" xfId="0" applyNumberFormat="1" applyFont="1" applyBorder="1" applyAlignment="1">
      <alignment horizontal="center"/>
    </xf>
    <xf numFmtId="3" fontId="33" fillId="0" borderId="0" xfId="0" applyNumberFormat="1" applyFont="1" applyAlignment="1">
      <alignment/>
    </xf>
    <xf numFmtId="0" fontId="27" fillId="0" borderId="12" xfId="0" applyNumberFormat="1" applyFont="1" applyBorder="1" applyAlignment="1">
      <alignment horizontal="center" wrapText="1"/>
    </xf>
    <xf numFmtId="2" fontId="27" fillId="0" borderId="12" xfId="0" applyNumberFormat="1" applyFont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0" fontId="31" fillId="0" borderId="12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0" fontId="28" fillId="0" borderId="12" xfId="0" applyFont="1" applyBorder="1" applyAlignment="1">
      <alignment horizontal="center" wrapText="1"/>
    </xf>
    <xf numFmtId="0" fontId="27" fillId="0" borderId="12" xfId="0" applyFont="1" applyBorder="1" applyAlignment="1">
      <alignment horizontal="center" wrapText="1"/>
    </xf>
    <xf numFmtId="0" fontId="33" fillId="0" borderId="0" xfId="0" applyFont="1" applyBorder="1" applyAlignment="1">
      <alignment horizontal="left" wrapText="1"/>
    </xf>
    <xf numFmtId="0" fontId="28" fillId="0" borderId="0" xfId="0" applyFont="1" applyAlignment="1">
      <alignment horizontal="center"/>
    </xf>
    <xf numFmtId="169" fontId="28" fillId="0" borderId="0" xfId="0" applyNumberFormat="1" applyFont="1" applyFill="1" applyBorder="1" applyAlignment="1">
      <alignment horizontal="right"/>
    </xf>
    <xf numFmtId="1" fontId="28" fillId="0" borderId="0" xfId="0" applyNumberFormat="1" applyFont="1" applyFill="1" applyBorder="1" applyAlignment="1">
      <alignment horizontal="right"/>
    </xf>
  </cellXfs>
  <cellStyles count="7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_АГ" xfId="16"/>
    <cellStyle name="_ПРИЛ. 2003_ЧТЭ" xfId="17"/>
    <cellStyle name="’ћѓћ‚›‰" xfId="18"/>
    <cellStyle name="”ќђќ‘ћ‚›‰" xfId="19"/>
    <cellStyle name="”љ‘ђћ‚ђќќ›‰" xfId="20"/>
    <cellStyle name="„…ќ…†ќ›‰" xfId="21"/>
    <cellStyle name="‡ђѓћ‹ћ‚ћљ1" xfId="22"/>
    <cellStyle name="‡ђѓћ‹ћ‚ћљ2" xfId="23"/>
    <cellStyle name="20% - Акцент1" xfId="24"/>
    <cellStyle name="20% - Акцент2" xfId="25"/>
    <cellStyle name="20% - Акцент3" xfId="26"/>
    <cellStyle name="20% - Акцент4" xfId="27"/>
    <cellStyle name="20% - Акцент5" xfId="28"/>
    <cellStyle name="20% - Акцент6" xfId="29"/>
    <cellStyle name="40% - Акцент1" xfId="30"/>
    <cellStyle name="40% - Акцент2" xfId="31"/>
    <cellStyle name="40% - Акцент3" xfId="32"/>
    <cellStyle name="40% - Акцент4" xfId="33"/>
    <cellStyle name="40% - Акцент5" xfId="34"/>
    <cellStyle name="40% - Акцент6" xfId="35"/>
    <cellStyle name="60% - Акцент1" xfId="36"/>
    <cellStyle name="60% - Акцент2" xfId="37"/>
    <cellStyle name="60% - Акцент3" xfId="38"/>
    <cellStyle name="60% - Акцент4" xfId="39"/>
    <cellStyle name="60% - Акцент5" xfId="40"/>
    <cellStyle name="60% - Акцент6" xfId="41"/>
    <cellStyle name="Comma [0]_Mod1" xfId="42"/>
    <cellStyle name="Comma_Mod1" xfId="43"/>
    <cellStyle name="Currency [0]_Mod1" xfId="44"/>
    <cellStyle name="Currency_Mod1" xfId="45"/>
    <cellStyle name="Đ_x0010__x0000_䥘Ȏ_x0013_⤀጖ē_x0000__x0000_䆈Ȏ_x0013_⬀ጘē_x0010__x0000_䦄Ȏ" xfId="46"/>
    <cellStyle name="Heading 1" xfId="47"/>
    <cellStyle name="Normal_ITU_DealerPr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Беззащитный" xfId="55"/>
    <cellStyle name="Ввод " xfId="56"/>
    <cellStyle name="Вывод" xfId="57"/>
    <cellStyle name="Вычисление" xfId="58"/>
    <cellStyle name="Hyperlink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Защитный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  <cellStyle name="Џђћ–…ќ’ќ›‰" xfId="81"/>
    <cellStyle name="ܘ_x0008__x0000_䈌Ȏ㘛䤀ጛܛ_x0008__x0000_䨐Ȏ㘛䤀ጛܛ_x0008__x0000_䉜Ȏ㘛伀ᤛ" xfId="82"/>
    <cellStyle name="ܛ_x0008__x0000_䉜Ȏ㘛伀ᤛܛ_x0008__x0000_偬Ȏ_x0000_ഀ഍č_x0001__x0000_䊴Ȏ_x0000_ကတĐ_x0001_Ҡ" xfId="83"/>
    <cellStyle name="㐀കܒ_x0008__x0000_䆴Ȏ㘛伀ᤛܛ_x0008__x0000_䧀Ȏ〘䤀ᤘ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workbookViewId="0" topLeftCell="A73">
      <selection activeCell="H10" sqref="H10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5" ht="15">
      <c r="A1" s="66" t="s">
        <v>83</v>
      </c>
      <c r="B1" s="66"/>
      <c r="C1" s="66"/>
      <c r="D1" s="66"/>
      <c r="E1" s="66"/>
    </row>
    <row r="2" spans="1:6" ht="24" customHeight="1">
      <c r="A2" s="1"/>
      <c r="B2" s="2" t="s">
        <v>112</v>
      </c>
      <c r="C2" s="3"/>
      <c r="D2" s="67">
        <v>6708.1</v>
      </c>
      <c r="E2" s="4" t="s">
        <v>0</v>
      </c>
      <c r="F2" s="1"/>
    </row>
    <row r="3" spans="1:6" ht="6.75" customHeight="1">
      <c r="A3" s="1"/>
      <c r="B3" s="6"/>
      <c r="C3" s="1"/>
      <c r="D3" s="1"/>
      <c r="E3" s="1"/>
      <c r="F3" s="1"/>
    </row>
    <row r="4" spans="1:6" ht="30.75" customHeight="1">
      <c r="A4" s="56" t="s">
        <v>1</v>
      </c>
      <c r="B4" s="56"/>
      <c r="C4" s="56"/>
      <c r="D4" s="56"/>
      <c r="E4" s="56"/>
      <c r="F4" s="1"/>
    </row>
    <row r="5" spans="1:6" ht="6" customHeight="1">
      <c r="A5" s="2"/>
      <c r="B5" s="2"/>
      <c r="C5" s="2"/>
      <c r="D5" s="2"/>
      <c r="E5" s="2"/>
      <c r="F5" s="1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1"/>
    </row>
    <row r="7" spans="1:6" ht="15">
      <c r="A7" s="63" t="s">
        <v>6</v>
      </c>
      <c r="B7" s="64"/>
      <c r="C7" s="64"/>
      <c r="D7" s="11">
        <f>SUM(D8:D12)</f>
        <v>67032.77514446113</v>
      </c>
      <c r="E7" s="11">
        <f>SUM(E8:E12)</f>
        <v>0.8327342459670788</v>
      </c>
      <c r="F7" s="1"/>
    </row>
    <row r="8" spans="1:6" ht="30">
      <c r="A8" s="12">
        <v>1</v>
      </c>
      <c r="B8" s="13" t="s">
        <v>8</v>
      </c>
      <c r="C8" s="14" t="s">
        <v>9</v>
      </c>
      <c r="D8" s="15">
        <f>E8*$D$2*12</f>
        <v>32378.327653259475</v>
      </c>
      <c r="E8" s="16">
        <v>0.4022292409333427</v>
      </c>
      <c r="F8" s="1"/>
    </row>
    <row r="9" spans="1:6" ht="15">
      <c r="A9" s="12">
        <v>2</v>
      </c>
      <c r="B9" s="13" t="s">
        <v>12</v>
      </c>
      <c r="C9" s="14" t="s">
        <v>11</v>
      </c>
      <c r="D9" s="15">
        <f>E9*$D$2*12</f>
        <v>31498.445494227853</v>
      </c>
      <c r="E9" s="16">
        <v>0.39129864758311905</v>
      </c>
      <c r="F9" s="1"/>
    </row>
    <row r="10" spans="1:6" ht="30">
      <c r="A10" s="17">
        <v>3</v>
      </c>
      <c r="B10" s="13" t="s">
        <v>13</v>
      </c>
      <c r="C10" s="14" t="s">
        <v>14</v>
      </c>
      <c r="D10" s="15">
        <f>E10*$D$2*12</f>
        <v>900.9478910833951</v>
      </c>
      <c r="E10" s="16">
        <v>0.011192288565110278</v>
      </c>
      <c r="F10" s="1"/>
    </row>
    <row r="11" spans="1:6" ht="15" customHeight="1">
      <c r="A11" s="12">
        <v>4</v>
      </c>
      <c r="B11" s="13" t="s">
        <v>15</v>
      </c>
      <c r="C11" s="14" t="s">
        <v>14</v>
      </c>
      <c r="D11" s="15">
        <f>E11*$D$2*12</f>
        <v>1617.1047251507841</v>
      </c>
      <c r="E11" s="16">
        <v>0.020088956201591908</v>
      </c>
      <c r="F11" s="1"/>
    </row>
    <row r="12" spans="1:6" ht="15" customHeight="1">
      <c r="A12" s="17">
        <v>5</v>
      </c>
      <c r="B12" s="13" t="s">
        <v>16</v>
      </c>
      <c r="C12" s="14" t="s">
        <v>17</v>
      </c>
      <c r="D12" s="15">
        <f>E12*$D$2*12</f>
        <v>637.9493807396293</v>
      </c>
      <c r="E12" s="16">
        <v>0.007925112683914834</v>
      </c>
      <c r="F12" s="1"/>
    </row>
    <row r="13" spans="1:6" ht="30.75" customHeight="1">
      <c r="A13" s="63" t="s">
        <v>18</v>
      </c>
      <c r="B13" s="64"/>
      <c r="C13" s="64"/>
      <c r="D13" s="18">
        <f>SUM(D14:D22)</f>
        <v>160484.9530167818</v>
      </c>
      <c r="E13" s="18">
        <f>SUM(E14:E22)</f>
        <v>1.9936712459164019</v>
      </c>
      <c r="F13" s="19"/>
    </row>
    <row r="14" spans="1:6" ht="15" customHeight="1">
      <c r="A14" s="17">
        <v>6</v>
      </c>
      <c r="B14" s="7" t="s">
        <v>19</v>
      </c>
      <c r="C14" s="14" t="s">
        <v>9</v>
      </c>
      <c r="D14" s="15">
        <f aca="true" t="shared" si="0" ref="D14:D22">E14*$D$2*12</f>
        <v>13520.793216818096</v>
      </c>
      <c r="E14" s="16">
        <v>0.16796600647995327</v>
      </c>
      <c r="F14" s="1"/>
    </row>
    <row r="15" spans="1:6" ht="15">
      <c r="A15" s="17">
        <v>7</v>
      </c>
      <c r="B15" s="7" t="s">
        <v>20</v>
      </c>
      <c r="C15" s="14" t="s">
        <v>9</v>
      </c>
      <c r="D15" s="15">
        <f t="shared" si="0"/>
        <v>12837.916938963468</v>
      </c>
      <c r="E15" s="16">
        <v>0.15948277628244792</v>
      </c>
      <c r="F15" s="1"/>
    </row>
    <row r="16" spans="1:6" ht="15">
      <c r="A16" s="17">
        <v>8</v>
      </c>
      <c r="B16" s="7" t="s">
        <v>21</v>
      </c>
      <c r="C16" s="14" t="s">
        <v>22</v>
      </c>
      <c r="D16" s="15">
        <f t="shared" si="0"/>
        <v>6526.632617704552</v>
      </c>
      <c r="E16" s="16">
        <v>0.0810790017255824</v>
      </c>
      <c r="F16" s="1"/>
    </row>
    <row r="17" spans="1:6" ht="30">
      <c r="A17" s="17">
        <v>9</v>
      </c>
      <c r="B17" s="7" t="s">
        <v>23</v>
      </c>
      <c r="C17" s="13" t="s">
        <v>24</v>
      </c>
      <c r="D17" s="15">
        <f t="shared" si="0"/>
        <v>16678.77760618091</v>
      </c>
      <c r="E17" s="15">
        <v>0.20719699077956635</v>
      </c>
      <c r="F17" s="1"/>
    </row>
    <row r="18" spans="1:6" ht="60">
      <c r="A18" s="17">
        <v>10</v>
      </c>
      <c r="B18" s="14" t="s">
        <v>25</v>
      </c>
      <c r="C18" s="14" t="s">
        <v>26</v>
      </c>
      <c r="D18" s="15">
        <f t="shared" si="0"/>
        <v>88073.59840726655</v>
      </c>
      <c r="E18" s="15">
        <v>1.0941200241407967</v>
      </c>
      <c r="F18" s="1"/>
    </row>
    <row r="19" spans="1:6" ht="15">
      <c r="A19" s="17">
        <v>11</v>
      </c>
      <c r="B19" s="13" t="s">
        <v>27</v>
      </c>
      <c r="C19" s="13" t="s">
        <v>24</v>
      </c>
      <c r="D19" s="15">
        <f t="shared" si="0"/>
        <v>747.0470790753278</v>
      </c>
      <c r="E19" s="15">
        <v>0.009280410735719103</v>
      </c>
      <c r="F19" s="1"/>
    </row>
    <row r="20" spans="1:6" ht="15">
      <c r="A20" s="17">
        <v>12</v>
      </c>
      <c r="B20" s="13" t="s">
        <v>28</v>
      </c>
      <c r="C20" s="13" t="s">
        <v>14</v>
      </c>
      <c r="D20" s="15">
        <f t="shared" si="0"/>
        <v>1249.8483315260708</v>
      </c>
      <c r="E20" s="15">
        <v>0.015526606286008342</v>
      </c>
      <c r="F20" s="1"/>
    </row>
    <row r="21" spans="1:6" ht="15">
      <c r="A21" s="17">
        <v>13</v>
      </c>
      <c r="B21" s="13" t="s">
        <v>29</v>
      </c>
      <c r="C21" s="13" t="s">
        <v>30</v>
      </c>
      <c r="D21" s="15">
        <f t="shared" si="0"/>
        <v>20095.12152355577</v>
      </c>
      <c r="E21" s="16">
        <v>0.2496375218461731</v>
      </c>
      <c r="F21" s="1"/>
    </row>
    <row r="22" spans="1:6" ht="15">
      <c r="A22" s="17">
        <v>14</v>
      </c>
      <c r="B22" s="13" t="s">
        <v>31</v>
      </c>
      <c r="C22" s="13" t="s">
        <v>17</v>
      </c>
      <c r="D22" s="15">
        <f t="shared" si="0"/>
        <v>755.2172956910653</v>
      </c>
      <c r="E22" s="15">
        <v>0.009381907640154754</v>
      </c>
      <c r="F22" s="20"/>
    </row>
    <row r="23" spans="1:6" ht="15">
      <c r="A23" s="58" t="s">
        <v>113</v>
      </c>
      <c r="B23" s="59"/>
      <c r="C23" s="60"/>
      <c r="D23" s="18">
        <f>SUM(D24:D26)</f>
        <v>64666.40973556964</v>
      </c>
      <c r="E23" s="18">
        <f>SUM(E24:E26)</f>
        <v>0.8033373798786744</v>
      </c>
      <c r="F23" s="21"/>
    </row>
    <row r="24" spans="1:6" ht="15">
      <c r="A24" s="17">
        <v>15</v>
      </c>
      <c r="B24" s="7" t="s">
        <v>33</v>
      </c>
      <c r="C24" s="14" t="s">
        <v>34</v>
      </c>
      <c r="D24" s="15">
        <f>E24*$D$2*12</f>
        <v>45308.52491817899</v>
      </c>
      <c r="E24" s="22">
        <v>0.5628583965427243</v>
      </c>
      <c r="F24" s="20"/>
    </row>
    <row r="25" spans="1:6" ht="15">
      <c r="A25" s="17">
        <v>16</v>
      </c>
      <c r="B25" s="7" t="s">
        <v>84</v>
      </c>
      <c r="C25" s="14" t="s">
        <v>34</v>
      </c>
      <c r="D25" s="15">
        <f>E25*$D$2*12</f>
        <v>15144.192000000003</v>
      </c>
      <c r="E25" s="22">
        <v>0.1881331524574768</v>
      </c>
      <c r="F25" s="20"/>
    </row>
    <row r="26" spans="1:6" ht="30">
      <c r="A26" s="17">
        <v>17</v>
      </c>
      <c r="B26" s="13" t="s">
        <v>35</v>
      </c>
      <c r="C26" s="13" t="s">
        <v>36</v>
      </c>
      <c r="D26" s="15">
        <f>E26*$D$2*12</f>
        <v>4213.692817390647</v>
      </c>
      <c r="E26" s="15">
        <v>0.05234583087847337</v>
      </c>
      <c r="F26" s="20"/>
    </row>
    <row r="27" spans="1:6" ht="15">
      <c r="A27" s="58" t="s">
        <v>38</v>
      </c>
      <c r="B27" s="61"/>
      <c r="C27" s="62"/>
      <c r="D27" s="23">
        <f>SUM(D28:D31)</f>
        <v>75372.4102573163</v>
      </c>
      <c r="E27" s="23">
        <f>SUM(E28:E31)</f>
        <v>0.9363358012119216</v>
      </c>
      <c r="F27" s="20"/>
    </row>
    <row r="28" spans="1:6" ht="15" customHeight="1">
      <c r="A28" s="17">
        <v>18</v>
      </c>
      <c r="B28" s="13" t="s">
        <v>39</v>
      </c>
      <c r="C28" s="13" t="s">
        <v>17</v>
      </c>
      <c r="D28" s="15">
        <f>E28*12*$D$2</f>
        <v>1099.0641295826265</v>
      </c>
      <c r="E28" s="16">
        <v>0.0136534454562721</v>
      </c>
      <c r="F28" s="19"/>
    </row>
    <row r="29" spans="1:6" ht="30">
      <c r="A29" s="17">
        <v>19</v>
      </c>
      <c r="B29" s="13" t="s">
        <v>40</v>
      </c>
      <c r="C29" s="13" t="s">
        <v>17</v>
      </c>
      <c r="D29" s="15">
        <f>E29*12*$D$2</f>
        <v>6687.612779210649</v>
      </c>
      <c r="E29" s="16">
        <v>0.08307882484372933</v>
      </c>
      <c r="F29" s="24"/>
    </row>
    <row r="30" spans="1:6" ht="30">
      <c r="A30" s="17">
        <v>20</v>
      </c>
      <c r="B30" s="13" t="s">
        <v>41</v>
      </c>
      <c r="C30" s="13" t="s">
        <v>17</v>
      </c>
      <c r="D30" s="15">
        <f>E30*12*$D$2</f>
        <v>5625.313503203639</v>
      </c>
      <c r="E30" s="16">
        <v>0.06988210152904249</v>
      </c>
      <c r="F30" s="1"/>
    </row>
    <row r="31" spans="1:6" ht="90">
      <c r="A31" s="17">
        <v>21</v>
      </c>
      <c r="B31" s="13" t="s">
        <v>42</v>
      </c>
      <c r="C31" s="13" t="s">
        <v>17</v>
      </c>
      <c r="D31" s="15">
        <f>E31*12*$D$2</f>
        <v>61960.41984531938</v>
      </c>
      <c r="E31" s="15">
        <v>0.7697214293828777</v>
      </c>
      <c r="F31" s="1"/>
    </row>
    <row r="32" spans="1:6" ht="15">
      <c r="A32" s="63" t="s">
        <v>43</v>
      </c>
      <c r="B32" s="64"/>
      <c r="C32" s="64"/>
      <c r="D32" s="11">
        <f>SUM(D33:D34)</f>
        <v>110838.74312034872</v>
      </c>
      <c r="E32" s="11">
        <f>SUM(E33:E34)</f>
        <v>1.376926689628319</v>
      </c>
      <c r="F32" s="1"/>
    </row>
    <row r="33" spans="1:6" ht="75">
      <c r="A33" s="17">
        <v>22</v>
      </c>
      <c r="B33" s="13" t="s">
        <v>44</v>
      </c>
      <c r="C33" s="13" t="s">
        <v>17</v>
      </c>
      <c r="D33" s="15">
        <f>E33*12*$D$2</f>
        <v>7739.852936352523</v>
      </c>
      <c r="E33" s="15">
        <v>0.09615058581357516</v>
      </c>
      <c r="F33" s="1"/>
    </row>
    <row r="34" spans="1:6" ht="105">
      <c r="A34" s="17">
        <v>23</v>
      </c>
      <c r="B34" s="13" t="s">
        <v>45</v>
      </c>
      <c r="C34" s="13" t="s">
        <v>46</v>
      </c>
      <c r="D34" s="15">
        <f>E34*12*$D$2</f>
        <v>103098.8901839962</v>
      </c>
      <c r="E34" s="22">
        <v>1.2807761038147438</v>
      </c>
      <c r="F34" s="1"/>
    </row>
    <row r="35" spans="1:6" ht="15">
      <c r="A35" s="63" t="s">
        <v>47</v>
      </c>
      <c r="B35" s="63"/>
      <c r="C35" s="63"/>
      <c r="D35" s="25">
        <f>SUM(D36)</f>
        <v>9654.01718037432</v>
      </c>
      <c r="E35" s="25">
        <f>SUM(E36)</f>
        <v>0.11992985073237726</v>
      </c>
      <c r="F35" s="1"/>
    </row>
    <row r="36" spans="1:6" ht="15">
      <c r="A36" s="17">
        <v>24</v>
      </c>
      <c r="B36" s="13" t="s">
        <v>48</v>
      </c>
      <c r="C36" s="13" t="s">
        <v>49</v>
      </c>
      <c r="D36" s="15">
        <f>E36*12*$D$2</f>
        <v>9654.01718037432</v>
      </c>
      <c r="E36" s="26">
        <v>0.11992985073237726</v>
      </c>
      <c r="F36" s="1"/>
    </row>
    <row r="37" spans="1:6" ht="15">
      <c r="A37" s="63" t="s">
        <v>50</v>
      </c>
      <c r="B37" s="63"/>
      <c r="C37" s="63"/>
      <c r="D37" s="25">
        <f>SUM(D38:D41)</f>
        <v>7747.77618165222</v>
      </c>
      <c r="E37" s="25">
        <f>SUM(E38:E41)</f>
        <v>0.09624901464463635</v>
      </c>
      <c r="F37" s="1"/>
    </row>
    <row r="38" spans="1:6" ht="30">
      <c r="A38" s="17">
        <v>25</v>
      </c>
      <c r="B38" s="13" t="s">
        <v>51</v>
      </c>
      <c r="C38" s="13" t="s">
        <v>36</v>
      </c>
      <c r="D38" s="15">
        <f>E38*12*$D$2</f>
        <v>4838.178116174337</v>
      </c>
      <c r="E38" s="22">
        <v>0.060103682068125816</v>
      </c>
      <c r="F38" s="1"/>
    </row>
    <row r="39" spans="1:6" ht="15" customHeight="1">
      <c r="A39" s="17">
        <v>26</v>
      </c>
      <c r="B39" s="13" t="s">
        <v>52</v>
      </c>
      <c r="C39" s="13" t="s">
        <v>17</v>
      </c>
      <c r="D39" s="15">
        <f>E39*12*$D$2</f>
        <v>703.9057272252979</v>
      </c>
      <c r="E39" s="22">
        <v>0.008744474680178912</v>
      </c>
      <c r="F39" s="1"/>
    </row>
    <row r="40" spans="1:6" ht="45">
      <c r="A40" s="17">
        <v>27</v>
      </c>
      <c r="B40" s="13" t="s">
        <v>53</v>
      </c>
      <c r="C40" s="13" t="s">
        <v>54</v>
      </c>
      <c r="D40" s="15">
        <f>E40*12*$D$2</f>
        <v>703.9057272252979</v>
      </c>
      <c r="E40" s="15">
        <v>0.008744474680178912</v>
      </c>
      <c r="F40" s="1"/>
    </row>
    <row r="41" spans="1:6" ht="15">
      <c r="A41" s="17">
        <v>28</v>
      </c>
      <c r="B41" s="13" t="s">
        <v>55</v>
      </c>
      <c r="C41" s="13" t="s">
        <v>17</v>
      </c>
      <c r="D41" s="15">
        <f>E41*12*$D$2</f>
        <v>1501.7866110272873</v>
      </c>
      <c r="E41" s="22">
        <v>0.018656383216152702</v>
      </c>
      <c r="F41" s="1"/>
    </row>
    <row r="42" spans="1:6" ht="15">
      <c r="A42" s="8"/>
      <c r="B42" s="27" t="s">
        <v>56</v>
      </c>
      <c r="C42" s="27"/>
      <c r="D42" s="28">
        <f>D7+D13+D23+D27+D32+D35+D37</f>
        <v>495797.0846365041</v>
      </c>
      <c r="E42" s="18">
        <f>E7+E13+E23+E27+E32+E35+E37</f>
        <v>6.1591842279794085</v>
      </c>
      <c r="F42" s="4"/>
    </row>
    <row r="43" spans="1:6" ht="15">
      <c r="A43" s="29"/>
      <c r="B43" s="30"/>
      <c r="C43" s="31"/>
      <c r="D43" s="32"/>
      <c r="E43" s="33"/>
      <c r="F43" s="1"/>
    </row>
    <row r="44" spans="1:6" ht="15">
      <c r="A44" s="34"/>
      <c r="B44" s="34"/>
      <c r="C44" s="34"/>
      <c r="D44" s="34"/>
      <c r="E44" s="34"/>
      <c r="F44" s="35"/>
    </row>
    <row r="45" spans="1:6" ht="105">
      <c r="A45" s="10" t="s">
        <v>57</v>
      </c>
      <c r="B45" s="10" t="s">
        <v>58</v>
      </c>
      <c r="C45" s="10" t="s">
        <v>59</v>
      </c>
      <c r="D45" s="10" t="s">
        <v>60</v>
      </c>
      <c r="E45" s="10" t="s">
        <v>61</v>
      </c>
      <c r="F45" s="10" t="s">
        <v>62</v>
      </c>
    </row>
    <row r="46" spans="1:6" ht="15">
      <c r="A46" s="10">
        <v>1</v>
      </c>
      <c r="B46" s="37" t="s">
        <v>81</v>
      </c>
      <c r="C46" s="10" t="s">
        <v>114</v>
      </c>
      <c r="D46" s="55">
        <f>120*724.21</f>
        <v>86905.20000000001</v>
      </c>
      <c r="E46" s="36">
        <f>D46/12/$D$2</f>
        <v>1.0796052533504272</v>
      </c>
      <c r="F46" s="54">
        <v>2</v>
      </c>
    </row>
    <row r="47" spans="1:6" ht="15">
      <c r="A47" s="10">
        <v>2</v>
      </c>
      <c r="B47" s="37" t="s">
        <v>92</v>
      </c>
      <c r="C47" s="10" t="s">
        <v>115</v>
      </c>
      <c r="D47" s="55">
        <f>86*940.02</f>
        <v>80841.72</v>
      </c>
      <c r="E47" s="36">
        <f>D47/12/$D$2</f>
        <v>1.0042799004188965</v>
      </c>
      <c r="F47" s="54">
        <v>2</v>
      </c>
    </row>
    <row r="48" spans="1:6" ht="15">
      <c r="A48" s="10">
        <v>3</v>
      </c>
      <c r="B48" s="37" t="s">
        <v>94</v>
      </c>
      <c r="C48" s="10" t="s">
        <v>116</v>
      </c>
      <c r="D48" s="55">
        <f>81*906.67</f>
        <v>73440.26999999999</v>
      </c>
      <c r="E48" s="36">
        <f>D48/12/$D$2</f>
        <v>0.9123332240127605</v>
      </c>
      <c r="F48" s="54">
        <v>2</v>
      </c>
    </row>
    <row r="49" spans="1:6" ht="15">
      <c r="A49" s="10"/>
      <c r="B49" s="38" t="s">
        <v>64</v>
      </c>
      <c r="C49" s="9"/>
      <c r="D49" s="39">
        <f>SUM(D46:D48)</f>
        <v>241187.19</v>
      </c>
      <c r="E49" s="40">
        <f>SUM(E46:E48)</f>
        <v>2.9962183777820846</v>
      </c>
      <c r="F49" s="41"/>
    </row>
    <row r="50" spans="1:6" ht="15">
      <c r="A50" s="29"/>
      <c r="B50" s="30"/>
      <c r="C50" s="42"/>
      <c r="D50" s="42"/>
      <c r="E50" s="42"/>
      <c r="F50" s="42"/>
    </row>
    <row r="51" spans="1:6" ht="15">
      <c r="A51" s="29"/>
      <c r="B51" s="30"/>
      <c r="C51" s="42"/>
      <c r="D51" s="42"/>
      <c r="E51" s="42"/>
      <c r="F51" s="42"/>
    </row>
    <row r="52" spans="1:6" ht="15">
      <c r="A52" s="29"/>
      <c r="B52" s="30"/>
      <c r="C52" s="42"/>
      <c r="D52" s="42"/>
      <c r="E52" s="42"/>
      <c r="F52" s="42"/>
    </row>
    <row r="53" spans="1:6" ht="15">
      <c r="A53" s="29"/>
      <c r="B53" s="30"/>
      <c r="C53" s="42"/>
      <c r="D53" s="42"/>
      <c r="E53" s="42"/>
      <c r="F53" s="42"/>
    </row>
    <row r="54" spans="1:6" ht="29.25">
      <c r="A54" s="29"/>
      <c r="B54" s="30" t="s">
        <v>65</v>
      </c>
      <c r="C54" s="43">
        <f>D42+D49</f>
        <v>736984.2746365041</v>
      </c>
      <c r="D54" s="43"/>
      <c r="E54" s="43"/>
      <c r="F54" s="42"/>
    </row>
    <row r="55" spans="1:6" ht="15">
      <c r="A55" s="29"/>
      <c r="B55" s="30" t="s">
        <v>66</v>
      </c>
      <c r="C55" s="44">
        <f>E42+E49</f>
        <v>9.155402605761493</v>
      </c>
      <c r="D55" s="42"/>
      <c r="E55" s="42"/>
      <c r="F55" s="42"/>
    </row>
    <row r="56" spans="1:6" ht="15">
      <c r="A56" s="29"/>
      <c r="B56" s="30"/>
      <c r="C56" s="44"/>
      <c r="D56" s="42"/>
      <c r="E56" s="42"/>
      <c r="F56" s="42"/>
    </row>
    <row r="57" spans="1:6" ht="15">
      <c r="A57" s="29"/>
      <c r="B57" s="30"/>
      <c r="C57" s="44"/>
      <c r="D57" s="42"/>
      <c r="E57" s="42"/>
      <c r="F57" s="42"/>
    </row>
    <row r="58" spans="1:6" ht="15">
      <c r="A58" s="29"/>
      <c r="B58" s="30"/>
      <c r="C58" s="44"/>
      <c r="D58" s="42"/>
      <c r="E58" s="42"/>
      <c r="F58" s="42"/>
    </row>
    <row r="59" spans="1:6" ht="33" customHeight="1">
      <c r="A59" s="56" t="s">
        <v>67</v>
      </c>
      <c r="B59" s="56"/>
      <c r="C59" s="56"/>
      <c r="D59" s="56"/>
      <c r="E59" s="56"/>
      <c r="F59" s="56"/>
    </row>
    <row r="60" spans="1:6" ht="10.5" customHeight="1">
      <c r="A60" s="2"/>
      <c r="B60" s="2"/>
      <c r="C60" s="2"/>
      <c r="D60" s="1"/>
      <c r="E60" s="1"/>
      <c r="F60" s="1"/>
    </row>
    <row r="61" spans="1:6" ht="71.25">
      <c r="A61" s="7"/>
      <c r="B61" s="8" t="s">
        <v>2</v>
      </c>
      <c r="C61" s="8" t="s">
        <v>3</v>
      </c>
      <c r="D61" s="8" t="s">
        <v>4</v>
      </c>
      <c r="E61" s="8" t="s">
        <v>5</v>
      </c>
      <c r="F61" s="1"/>
    </row>
    <row r="62" spans="1:5" ht="30" customHeight="1">
      <c r="A62" s="57" t="s">
        <v>68</v>
      </c>
      <c r="B62" s="57"/>
      <c r="C62" s="57"/>
      <c r="D62" s="18">
        <f>D63+D64</f>
        <v>49585.78105988921</v>
      </c>
      <c r="E62" s="18">
        <f>E63+E64</f>
        <v>0.6159938614000141</v>
      </c>
    </row>
    <row r="63" spans="1:5" ht="30">
      <c r="A63" s="12" t="s">
        <v>7</v>
      </c>
      <c r="B63" s="45" t="s">
        <v>8</v>
      </c>
      <c r="C63" s="45" t="s">
        <v>69</v>
      </c>
      <c r="D63" s="15">
        <f>E63*12*$D$2</f>
        <v>48567.49147988921</v>
      </c>
      <c r="E63" s="46">
        <f>3*E8/2</f>
        <v>0.6033438614000141</v>
      </c>
    </row>
    <row r="64" spans="1:5" ht="30">
      <c r="A64" s="12" t="s">
        <v>70</v>
      </c>
      <c r="B64" s="45" t="s">
        <v>71</v>
      </c>
      <c r="C64" s="45" t="s">
        <v>85</v>
      </c>
      <c r="D64" s="15">
        <f>E64*12*$D$2</f>
        <v>1018.2895800000002</v>
      </c>
      <c r="E64" s="46">
        <v>0.012650000000000002</v>
      </c>
    </row>
    <row r="65" spans="1:5" ht="30" customHeight="1">
      <c r="A65" s="57" t="s">
        <v>73</v>
      </c>
      <c r="B65" s="57"/>
      <c r="C65" s="57"/>
      <c r="D65" s="18">
        <f>D66+D67+D68</f>
        <v>43876.61081146755</v>
      </c>
      <c r="E65" s="18">
        <f>E66+E67+E68</f>
        <v>0.5450700249383524</v>
      </c>
    </row>
    <row r="66" spans="1:5" ht="45">
      <c r="A66" s="12" t="s">
        <v>74</v>
      </c>
      <c r="B66" s="45" t="s">
        <v>75</v>
      </c>
      <c r="C66" s="45" t="s">
        <v>76</v>
      </c>
      <c r="D66" s="15">
        <f>E66*$D$2*12</f>
        <v>2036.5791600000005</v>
      </c>
      <c r="E66" s="46">
        <v>0.025300000000000003</v>
      </c>
    </row>
    <row r="67" spans="1:5" ht="30">
      <c r="A67" s="12" t="s">
        <v>77</v>
      </c>
      <c r="B67" s="47" t="s">
        <v>19</v>
      </c>
      <c r="C67" s="47" t="s">
        <v>78</v>
      </c>
      <c r="D67" s="15">
        <f>E67*$D$2*12</f>
        <v>33801.98304204524</v>
      </c>
      <c r="E67" s="46">
        <f>5*E14/2</f>
        <v>0.4199150161998832</v>
      </c>
    </row>
    <row r="68" spans="1:5" ht="30">
      <c r="A68" s="12" t="s">
        <v>79</v>
      </c>
      <c r="B68" s="48" t="s">
        <v>29</v>
      </c>
      <c r="C68" s="7" t="s">
        <v>72</v>
      </c>
      <c r="D68" s="15">
        <f>E68*$D$2*12</f>
        <v>8038.048609422306</v>
      </c>
      <c r="E68" s="16">
        <f>2*E21/5</f>
        <v>0.09985500873846924</v>
      </c>
    </row>
    <row r="69" spans="1:6" ht="15">
      <c r="A69" s="8"/>
      <c r="B69" s="27" t="s">
        <v>56</v>
      </c>
      <c r="C69" s="27"/>
      <c r="D69" s="28">
        <f>D62+D65</f>
        <v>93462.39187135675</v>
      </c>
      <c r="E69" s="18">
        <f>E62+E65</f>
        <v>1.1610638863383667</v>
      </c>
      <c r="F69" s="4"/>
    </row>
    <row r="70" spans="1:6" ht="15">
      <c r="A70" s="1"/>
      <c r="B70" s="1"/>
      <c r="C70" s="1"/>
      <c r="D70" s="1"/>
      <c r="E70" s="1"/>
      <c r="F70" s="1"/>
    </row>
    <row r="71" spans="1:6" ht="15">
      <c r="A71" s="34"/>
      <c r="B71" s="34"/>
      <c r="C71" s="34"/>
      <c r="D71" s="34"/>
      <c r="E71" s="34"/>
      <c r="F71" s="35"/>
    </row>
    <row r="72" spans="1:6" ht="105">
      <c r="A72" s="10" t="s">
        <v>57</v>
      </c>
      <c r="B72" s="10" t="s">
        <v>58</v>
      </c>
      <c r="C72" s="10" t="s">
        <v>59</v>
      </c>
      <c r="D72" s="10" t="s">
        <v>60</v>
      </c>
      <c r="E72" s="10" t="s">
        <v>80</v>
      </c>
      <c r="F72" s="10" t="s">
        <v>62</v>
      </c>
    </row>
    <row r="73" spans="1:6" ht="15">
      <c r="A73" s="10">
        <v>1</v>
      </c>
      <c r="B73" s="37" t="s">
        <v>81</v>
      </c>
      <c r="C73" s="10" t="s">
        <v>97</v>
      </c>
      <c r="D73" s="55">
        <f>50*724.21</f>
        <v>36210.5</v>
      </c>
      <c r="E73" s="36">
        <f>D73/12/$D$2</f>
        <v>0.4498355222293446</v>
      </c>
      <c r="F73" s="54">
        <v>2</v>
      </c>
    </row>
    <row r="74" spans="1:6" ht="15">
      <c r="A74" s="10">
        <v>2</v>
      </c>
      <c r="B74" s="37" t="s">
        <v>92</v>
      </c>
      <c r="C74" s="10" t="s">
        <v>87</v>
      </c>
      <c r="D74" s="55">
        <f>40*940.02</f>
        <v>37600.8</v>
      </c>
      <c r="E74" s="36">
        <f>D74/12/$D$2</f>
        <v>0.46710693042739376</v>
      </c>
      <c r="F74" s="54">
        <v>2</v>
      </c>
    </row>
    <row r="75" spans="1:6" ht="15">
      <c r="A75" s="10">
        <v>3</v>
      </c>
      <c r="B75" s="37" t="s">
        <v>93</v>
      </c>
      <c r="C75" s="10" t="s">
        <v>87</v>
      </c>
      <c r="D75" s="55">
        <f>40*880.45</f>
        <v>35218</v>
      </c>
      <c r="E75" s="36">
        <f>D75/12/$D$2</f>
        <v>0.43750590082636415</v>
      </c>
      <c r="F75" s="54">
        <v>2</v>
      </c>
    </row>
    <row r="76" spans="1:6" ht="15">
      <c r="A76" s="10">
        <v>4</v>
      </c>
      <c r="B76" s="37" t="s">
        <v>94</v>
      </c>
      <c r="C76" s="10" t="s">
        <v>87</v>
      </c>
      <c r="D76" s="55">
        <f>40*906.67</f>
        <v>36266.799999999996</v>
      </c>
      <c r="E76" s="36">
        <f>D76/12/$D$2</f>
        <v>0.4505349254384003</v>
      </c>
      <c r="F76" s="54">
        <v>2</v>
      </c>
    </row>
    <row r="77" spans="1:6" ht="15">
      <c r="A77" s="10">
        <v>5</v>
      </c>
      <c r="B77" s="37" t="s">
        <v>96</v>
      </c>
      <c r="C77" s="10" t="s">
        <v>117</v>
      </c>
      <c r="D77" s="49">
        <f>90*700.54</f>
        <v>63048.6</v>
      </c>
      <c r="E77" s="36">
        <f>D77/12/$D$2</f>
        <v>0.7832396654790477</v>
      </c>
      <c r="F77" s="54">
        <v>2</v>
      </c>
    </row>
    <row r="78" spans="1:6" ht="15">
      <c r="A78" s="50"/>
      <c r="B78" s="50" t="s">
        <v>64</v>
      </c>
      <c r="C78" s="50"/>
      <c r="D78" s="51">
        <f>SUM(D73:D77)</f>
        <v>208344.7</v>
      </c>
      <c r="E78" s="52">
        <f>SUM(E73:E77)</f>
        <v>2.5882229444005507</v>
      </c>
      <c r="F78" s="50"/>
    </row>
    <row r="81" spans="2:4" ht="37.5" customHeight="1">
      <c r="B81" s="65" t="s">
        <v>86</v>
      </c>
      <c r="C81" s="65"/>
      <c r="D81" s="53">
        <f>C54</f>
        <v>736984.2746365041</v>
      </c>
    </row>
  </sheetData>
  <sheetProtection/>
  <mergeCells count="13">
    <mergeCell ref="A37:C37"/>
    <mergeCell ref="A23:C23"/>
    <mergeCell ref="B81:C81"/>
    <mergeCell ref="A59:F59"/>
    <mergeCell ref="A62:C62"/>
    <mergeCell ref="A65:C65"/>
    <mergeCell ref="A27:C27"/>
    <mergeCell ref="A32:C32"/>
    <mergeCell ref="A35:C35"/>
    <mergeCell ref="A1:E1"/>
    <mergeCell ref="A4:E4"/>
    <mergeCell ref="A7:C7"/>
    <mergeCell ref="A13:C13"/>
  </mergeCells>
  <printOptions/>
  <pageMargins left="0.5905511811023623" right="0.35433070866141736" top="0.3937007874015748" bottom="0.4724409448818898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64">
      <selection activeCell="D48" sqref="D48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5" ht="15">
      <c r="A1" s="66" t="s">
        <v>98</v>
      </c>
      <c r="B1" s="66"/>
      <c r="C1" s="66"/>
      <c r="D1" s="66"/>
      <c r="E1" s="66"/>
    </row>
    <row r="2" spans="1:6" ht="39" customHeight="1">
      <c r="A2" s="1"/>
      <c r="B2" s="2" t="s">
        <v>99</v>
      </c>
      <c r="C2" s="3"/>
      <c r="D2" s="67">
        <v>3827.8</v>
      </c>
      <c r="E2" s="4" t="s">
        <v>0</v>
      </c>
      <c r="F2" s="1"/>
    </row>
    <row r="3" spans="1:6" ht="15">
      <c r="A3" s="1"/>
      <c r="B3" s="6"/>
      <c r="C3" s="1"/>
      <c r="D3" s="1"/>
      <c r="E3" s="1"/>
      <c r="F3" s="1"/>
    </row>
    <row r="4" spans="1:6" ht="30.75" customHeight="1">
      <c r="A4" s="56" t="s">
        <v>1</v>
      </c>
      <c r="B4" s="56"/>
      <c r="C4" s="56"/>
      <c r="D4" s="56"/>
      <c r="E4" s="56"/>
      <c r="F4" s="1"/>
    </row>
    <row r="5" spans="1:6" ht="15">
      <c r="A5" s="2"/>
      <c r="B5" s="2"/>
      <c r="C5" s="2"/>
      <c r="D5" s="2"/>
      <c r="E5" s="2"/>
      <c r="F5" s="1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1"/>
    </row>
    <row r="7" spans="1:6" ht="15">
      <c r="A7" s="63" t="s">
        <v>6</v>
      </c>
      <c r="B7" s="64"/>
      <c r="C7" s="64"/>
      <c r="D7" s="11">
        <f>SUM(D8:D13)</f>
        <v>32998.02569185153</v>
      </c>
      <c r="E7" s="11">
        <f>SUM(E8:E13)</f>
        <v>0.7183853582530333</v>
      </c>
      <c r="F7" s="1"/>
    </row>
    <row r="8" spans="1:6" ht="30">
      <c r="A8" s="12">
        <v>1</v>
      </c>
      <c r="B8" s="13" t="s">
        <v>8</v>
      </c>
      <c r="C8" s="14" t="s">
        <v>9</v>
      </c>
      <c r="D8" s="15">
        <f aca="true" t="shared" si="0" ref="D8:D13">E8*$D$2*12</f>
        <v>15704.461502135422</v>
      </c>
      <c r="E8" s="16">
        <v>0.3418948547933413</v>
      </c>
      <c r="F8" s="1"/>
    </row>
    <row r="9" spans="1:6" ht="30">
      <c r="A9" s="17">
        <v>2</v>
      </c>
      <c r="B9" s="13" t="s">
        <v>10</v>
      </c>
      <c r="C9" s="14" t="s">
        <v>11</v>
      </c>
      <c r="D9" s="15">
        <f t="shared" si="0"/>
        <v>485.116195381127</v>
      </c>
      <c r="E9" s="16">
        <v>0.010561249181016228</v>
      </c>
      <c r="F9" s="1"/>
    </row>
    <row r="10" spans="1:6" ht="15">
      <c r="A10" s="12">
        <v>3</v>
      </c>
      <c r="B10" s="13" t="s">
        <v>12</v>
      </c>
      <c r="C10" s="14" t="s">
        <v>11</v>
      </c>
      <c r="D10" s="15">
        <f t="shared" si="0"/>
        <v>15277.692224830365</v>
      </c>
      <c r="E10" s="16">
        <v>0.3326038504456512</v>
      </c>
      <c r="F10" s="1"/>
    </row>
    <row r="11" spans="1:6" ht="30">
      <c r="A11" s="17">
        <v>4</v>
      </c>
      <c r="B11" s="13" t="s">
        <v>13</v>
      </c>
      <c r="C11" s="14" t="s">
        <v>14</v>
      </c>
      <c r="D11" s="15">
        <f t="shared" si="0"/>
        <v>436.9867901291971</v>
      </c>
      <c r="E11" s="16">
        <v>0.009513445280343737</v>
      </c>
      <c r="F11" s="1"/>
    </row>
    <row r="12" spans="1:6" ht="15" customHeight="1">
      <c r="A12" s="12">
        <v>5</v>
      </c>
      <c r="B12" s="13" t="s">
        <v>15</v>
      </c>
      <c r="C12" s="14" t="s">
        <v>14</v>
      </c>
      <c r="D12" s="15">
        <f t="shared" si="0"/>
        <v>784.3443667942258</v>
      </c>
      <c r="E12" s="16">
        <v>0.01707561277135312</v>
      </c>
      <c r="F12" s="1"/>
    </row>
    <row r="13" spans="1:6" ht="15" customHeight="1">
      <c r="A13" s="17">
        <v>6</v>
      </c>
      <c r="B13" s="13" t="s">
        <v>16</v>
      </c>
      <c r="C13" s="14" t="s">
        <v>17</v>
      </c>
      <c r="D13" s="15">
        <f t="shared" si="0"/>
        <v>309.4246125811899</v>
      </c>
      <c r="E13" s="16">
        <v>0.006736345781327609</v>
      </c>
      <c r="F13" s="1"/>
    </row>
    <row r="14" spans="1:6" ht="30.75" customHeight="1">
      <c r="A14" s="63" t="s">
        <v>18</v>
      </c>
      <c r="B14" s="64"/>
      <c r="C14" s="64"/>
      <c r="D14" s="18">
        <f>SUM(D15:D23)</f>
        <v>77840.02291021179</v>
      </c>
      <c r="E14" s="18">
        <f>SUM(E15:E23)</f>
        <v>1.6946205590289416</v>
      </c>
      <c r="F14" s="19"/>
    </row>
    <row r="15" spans="1:6" ht="15" customHeight="1">
      <c r="A15" s="17">
        <v>7</v>
      </c>
      <c r="B15" s="7" t="s">
        <v>19</v>
      </c>
      <c r="C15" s="14" t="s">
        <v>9</v>
      </c>
      <c r="D15" s="15">
        <f aca="true" t="shared" si="1" ref="D15:D23">E15*$D$2*12</f>
        <v>6557.990851960445</v>
      </c>
      <c r="E15" s="16">
        <v>0.1427711055079603</v>
      </c>
      <c r="F15" s="1"/>
    </row>
    <row r="16" spans="1:6" ht="15">
      <c r="A16" s="17">
        <v>8</v>
      </c>
      <c r="B16" s="7" t="s">
        <v>20</v>
      </c>
      <c r="C16" s="14" t="s">
        <v>9</v>
      </c>
      <c r="D16" s="15">
        <f t="shared" si="1"/>
        <v>6226.775344750334</v>
      </c>
      <c r="E16" s="16">
        <v>0.13556035984008075</v>
      </c>
      <c r="F16" s="1"/>
    </row>
    <row r="17" spans="1:6" ht="15">
      <c r="A17" s="17">
        <v>9</v>
      </c>
      <c r="B17" s="7" t="s">
        <v>21</v>
      </c>
      <c r="C17" s="14" t="s">
        <v>22</v>
      </c>
      <c r="D17" s="15">
        <f t="shared" si="1"/>
        <v>3165.61286861288</v>
      </c>
      <c r="E17" s="16">
        <v>0.06891715146674504</v>
      </c>
      <c r="F17" s="1"/>
    </row>
    <row r="18" spans="1:6" ht="30">
      <c r="A18" s="17">
        <v>10</v>
      </c>
      <c r="B18" s="7" t="s">
        <v>23</v>
      </c>
      <c r="C18" s="13" t="s">
        <v>24</v>
      </c>
      <c r="D18" s="15">
        <f t="shared" si="1"/>
        <v>8089.7081413214455</v>
      </c>
      <c r="E18" s="15">
        <v>0.1761174421626314</v>
      </c>
      <c r="F18" s="1"/>
    </row>
    <row r="19" spans="1:6" ht="60">
      <c r="A19" s="17">
        <v>11</v>
      </c>
      <c r="B19" s="14" t="s">
        <v>25</v>
      </c>
      <c r="C19" s="14" t="s">
        <v>26</v>
      </c>
      <c r="D19" s="15">
        <f t="shared" si="1"/>
        <v>42718.34080974264</v>
      </c>
      <c r="E19" s="15">
        <v>0.9300020205196772</v>
      </c>
      <c r="F19" s="1"/>
    </row>
    <row r="20" spans="1:6" ht="15">
      <c r="A20" s="17">
        <v>12</v>
      </c>
      <c r="B20" s="13" t="s">
        <v>27</v>
      </c>
      <c r="C20" s="13" t="s">
        <v>24</v>
      </c>
      <c r="D20" s="15">
        <f t="shared" si="1"/>
        <v>362.340273384693</v>
      </c>
      <c r="E20" s="15">
        <v>0.007888349125361238</v>
      </c>
      <c r="F20" s="1"/>
    </row>
    <row r="21" spans="1:6" ht="15">
      <c r="A21" s="17">
        <v>13</v>
      </c>
      <c r="B21" s="13" t="s">
        <v>28</v>
      </c>
      <c r="C21" s="13" t="s">
        <v>14</v>
      </c>
      <c r="D21" s="15">
        <f t="shared" si="1"/>
        <v>606.2139841241438</v>
      </c>
      <c r="E21" s="15">
        <v>0.01319761534310709</v>
      </c>
      <c r="F21" s="1"/>
    </row>
    <row r="22" spans="1:6" ht="15">
      <c r="A22" s="17">
        <v>14</v>
      </c>
      <c r="B22" s="13" t="s">
        <v>29</v>
      </c>
      <c r="C22" s="13" t="s">
        <v>30</v>
      </c>
      <c r="D22" s="15">
        <f t="shared" si="1"/>
        <v>9746.73756245237</v>
      </c>
      <c r="E22" s="16">
        <v>0.21219189356924714</v>
      </c>
      <c r="F22" s="1"/>
    </row>
    <row r="23" spans="1:6" ht="15">
      <c r="A23" s="17">
        <v>15</v>
      </c>
      <c r="B23" s="13" t="s">
        <v>31</v>
      </c>
      <c r="C23" s="13" t="s">
        <v>17</v>
      </c>
      <c r="D23" s="15">
        <f t="shared" si="1"/>
        <v>366.3030738628405</v>
      </c>
      <c r="E23" s="15">
        <v>0.00797462149413154</v>
      </c>
      <c r="F23" s="20"/>
    </row>
    <row r="24" spans="1:6" ht="15">
      <c r="A24" s="58" t="s">
        <v>32</v>
      </c>
      <c r="B24" s="59"/>
      <c r="C24" s="60"/>
      <c r="D24" s="18">
        <f>SUM(D25:D28)</f>
        <v>98475.3917994861</v>
      </c>
      <c r="E24" s="18">
        <f>SUM(E25:E28)</f>
        <v>2.143864008035209</v>
      </c>
      <c r="F24" s="21"/>
    </row>
    <row r="25" spans="1:6" ht="15">
      <c r="A25" s="17">
        <v>16</v>
      </c>
      <c r="B25" s="7" t="s">
        <v>33</v>
      </c>
      <c r="C25" s="14" t="s">
        <v>34</v>
      </c>
      <c r="D25" s="15">
        <f>E25*$D$2*12</f>
        <v>27468.29323164602</v>
      </c>
      <c r="E25" s="22">
        <v>0.5980000093971737</v>
      </c>
      <c r="F25" s="20"/>
    </row>
    <row r="26" spans="1:6" ht="15">
      <c r="A26" s="17">
        <v>17</v>
      </c>
      <c r="B26" s="7" t="s">
        <v>84</v>
      </c>
      <c r="C26" s="14" t="s">
        <v>34</v>
      </c>
      <c r="D26" s="15">
        <f>E26*$D$2*12</f>
        <v>9181.166400000002</v>
      </c>
      <c r="E26" s="22">
        <v>0.19987909504153825</v>
      </c>
      <c r="F26" s="20"/>
    </row>
    <row r="27" spans="1:6" ht="30">
      <c r="A27" s="17">
        <v>18</v>
      </c>
      <c r="B27" s="13" t="s">
        <v>35</v>
      </c>
      <c r="C27" s="13" t="s">
        <v>36</v>
      </c>
      <c r="D27" s="15">
        <f>E27*$D$2*12</f>
        <v>2554.551270543081</v>
      </c>
      <c r="E27" s="15">
        <v>0.05561400087393718</v>
      </c>
      <c r="F27" s="20"/>
    </row>
    <row r="28" spans="1:6" ht="15">
      <c r="A28" s="17">
        <v>19</v>
      </c>
      <c r="B28" s="13" t="s">
        <v>37</v>
      </c>
      <c r="C28" s="13" t="s">
        <v>34</v>
      </c>
      <c r="D28" s="15">
        <f>E28*$D$2*12</f>
        <v>59271.380897296985</v>
      </c>
      <c r="E28" s="15">
        <v>1.29037090272256</v>
      </c>
      <c r="F28" s="20"/>
    </row>
    <row r="29" spans="1:6" ht="15">
      <c r="A29" s="58" t="s">
        <v>38</v>
      </c>
      <c r="B29" s="61"/>
      <c r="C29" s="62"/>
      <c r="D29" s="23">
        <f>SUM(D30:D33)</f>
        <v>45697.35379345717</v>
      </c>
      <c r="E29" s="23">
        <f>SUM(E30:E33)</f>
        <v>0.9948567887876667</v>
      </c>
      <c r="F29" s="20"/>
    </row>
    <row r="30" spans="1:6" ht="15" customHeight="1">
      <c r="A30" s="17">
        <v>20</v>
      </c>
      <c r="B30" s="13" t="s">
        <v>39</v>
      </c>
      <c r="C30" s="13" t="s">
        <v>17</v>
      </c>
      <c r="D30" s="15">
        <f>E30*12*$D$2</f>
        <v>666.348896098359</v>
      </c>
      <c r="E30" s="16">
        <v>0.014506785797289107</v>
      </c>
      <c r="F30" s="19"/>
    </row>
    <row r="31" spans="1:6" ht="30">
      <c r="A31" s="17">
        <v>21</v>
      </c>
      <c r="B31" s="13" t="s">
        <v>40</v>
      </c>
      <c r="C31" s="13" t="s">
        <v>17</v>
      </c>
      <c r="D31" s="15">
        <f>E31*12*$D$2</f>
        <v>4054.616353144547</v>
      </c>
      <c r="E31" s="16">
        <v>0.08827125139646243</v>
      </c>
      <c r="F31" s="24"/>
    </row>
    <row r="32" spans="1:6" ht="30">
      <c r="A32" s="17">
        <v>22</v>
      </c>
      <c r="B32" s="13" t="s">
        <v>41</v>
      </c>
      <c r="C32" s="13" t="s">
        <v>17</v>
      </c>
      <c r="D32" s="15">
        <f>E32*12*$D$2</f>
        <v>3410.557529969078</v>
      </c>
      <c r="E32" s="16">
        <v>0.07424973287460765</v>
      </c>
      <c r="F32" s="1"/>
    </row>
    <row r="33" spans="1:6" ht="90">
      <c r="A33" s="17">
        <v>23</v>
      </c>
      <c r="B33" s="13" t="s">
        <v>42</v>
      </c>
      <c r="C33" s="13" t="s">
        <v>17</v>
      </c>
      <c r="D33" s="15">
        <f>E33*12*$D$2</f>
        <v>37565.83101424519</v>
      </c>
      <c r="E33" s="15">
        <v>0.8178290187193076</v>
      </c>
      <c r="F33" s="1"/>
    </row>
    <row r="34" spans="1:6" ht="15">
      <c r="A34" s="63" t="s">
        <v>43</v>
      </c>
      <c r="B34" s="64"/>
      <c r="C34" s="64"/>
      <c r="D34" s="11">
        <f>SUM(D35:D36)</f>
        <v>67200.14977763082</v>
      </c>
      <c r="E34" s="11">
        <f>SUM(E35:E36)</f>
        <v>1.462984607730089</v>
      </c>
      <c r="F34" s="1"/>
    </row>
    <row r="35" spans="1:6" ht="75">
      <c r="A35" s="17">
        <v>24</v>
      </c>
      <c r="B35" s="13" t="s">
        <v>44</v>
      </c>
      <c r="C35" s="13" t="s">
        <v>17</v>
      </c>
      <c r="D35" s="15">
        <f>E35*12*$D$2</f>
        <v>4692.5764578093385</v>
      </c>
      <c r="E35" s="15">
        <v>0.10215999742692361</v>
      </c>
      <c r="F35" s="1"/>
    </row>
    <row r="36" spans="1:6" ht="105">
      <c r="A36" s="17">
        <v>25</v>
      </c>
      <c r="B36" s="13" t="s">
        <v>45</v>
      </c>
      <c r="C36" s="13" t="s">
        <v>46</v>
      </c>
      <c r="D36" s="15">
        <f>E36*12*$D$2</f>
        <v>62507.57331982148</v>
      </c>
      <c r="E36" s="22">
        <v>1.3608246103031654</v>
      </c>
      <c r="F36" s="1"/>
    </row>
    <row r="37" spans="1:6" ht="15">
      <c r="A37" s="63" t="s">
        <v>47</v>
      </c>
      <c r="B37" s="63"/>
      <c r="C37" s="63"/>
      <c r="D37" s="25">
        <f>SUM(D38)</f>
        <v>4682.488322860616</v>
      </c>
      <c r="E37" s="25">
        <f>SUM(E38)</f>
        <v>0.10194037312252067</v>
      </c>
      <c r="F37" s="1"/>
    </row>
    <row r="38" spans="1:6" ht="15">
      <c r="A38" s="17">
        <v>26</v>
      </c>
      <c r="B38" s="13" t="s">
        <v>48</v>
      </c>
      <c r="C38" s="13" t="s">
        <v>49</v>
      </c>
      <c r="D38" s="15">
        <f>E38*12*$D$2</f>
        <v>4682.488322860616</v>
      </c>
      <c r="E38" s="26">
        <v>0.10194037312252067</v>
      </c>
      <c r="F38" s="1"/>
    </row>
    <row r="39" spans="1:6" ht="15">
      <c r="A39" s="63" t="s">
        <v>50</v>
      </c>
      <c r="B39" s="63"/>
      <c r="C39" s="63"/>
      <c r="D39" s="25">
        <f>SUM(D40:D43)</f>
        <v>4697.380222773422</v>
      </c>
      <c r="E39" s="25">
        <f>SUM(E40:E43)</f>
        <v>0.1022645780599261</v>
      </c>
      <c r="F39" s="1"/>
    </row>
    <row r="40" spans="1:6" ht="30">
      <c r="A40" s="17">
        <v>27</v>
      </c>
      <c r="B40" s="13" t="s">
        <v>51</v>
      </c>
      <c r="C40" s="13" t="s">
        <v>36</v>
      </c>
      <c r="D40" s="15">
        <f>E40*12*$D$2</f>
        <v>2933.327146309743</v>
      </c>
      <c r="E40" s="22">
        <v>0.06386016219738368</v>
      </c>
      <c r="F40" s="1"/>
    </row>
    <row r="41" spans="1:6" ht="15" customHeight="1">
      <c r="A41" s="17">
        <v>28</v>
      </c>
      <c r="B41" s="13" t="s">
        <v>52</v>
      </c>
      <c r="C41" s="13" t="s">
        <v>17</v>
      </c>
      <c r="D41" s="15">
        <f>E41*12*$D$2</f>
        <v>426.7692773050577</v>
      </c>
      <c r="E41" s="22">
        <v>0.009291004347690094</v>
      </c>
      <c r="F41" s="1"/>
    </row>
    <row r="42" spans="1:6" ht="45">
      <c r="A42" s="17">
        <v>29</v>
      </c>
      <c r="B42" s="13" t="s">
        <v>53</v>
      </c>
      <c r="C42" s="13" t="s">
        <v>54</v>
      </c>
      <c r="D42" s="15">
        <f>E42*12*$D$2</f>
        <v>426.7692773050577</v>
      </c>
      <c r="E42" s="15">
        <v>0.009291004347690094</v>
      </c>
      <c r="F42" s="1"/>
    </row>
    <row r="43" spans="1:6" ht="15">
      <c r="A43" s="17">
        <v>30</v>
      </c>
      <c r="B43" s="13" t="s">
        <v>55</v>
      </c>
      <c r="C43" s="13" t="s">
        <v>17</v>
      </c>
      <c r="D43" s="15">
        <f>E43*12*$D$2</f>
        <v>910.5145218535638</v>
      </c>
      <c r="E43" s="22">
        <v>0.019822407167162246</v>
      </c>
      <c r="F43" s="1"/>
    </row>
    <row r="44" spans="1:6" ht="15">
      <c r="A44" s="8"/>
      <c r="B44" s="27" t="s">
        <v>56</v>
      </c>
      <c r="C44" s="27"/>
      <c r="D44" s="28">
        <f>D7+D14+D24+D29+D34+D37+D39</f>
        <v>331590.81251827144</v>
      </c>
      <c r="E44" s="18">
        <f>E7+E14+E24+E29+E34+E37+E39</f>
        <v>7.218916273017386</v>
      </c>
      <c r="F44" s="4"/>
    </row>
    <row r="45" spans="1:6" ht="15">
      <c r="A45" s="29"/>
      <c r="B45" s="30"/>
      <c r="C45" s="31"/>
      <c r="D45" s="32"/>
      <c r="E45" s="33"/>
      <c r="F45" s="1"/>
    </row>
    <row r="46" spans="1:6" ht="15">
      <c r="A46" s="34"/>
      <c r="B46" s="34"/>
      <c r="C46" s="34"/>
      <c r="D46" s="34"/>
      <c r="E46" s="34"/>
      <c r="F46" s="35"/>
    </row>
    <row r="47" spans="1:6" ht="105">
      <c r="A47" s="10" t="s">
        <v>57</v>
      </c>
      <c r="B47" s="10" t="s">
        <v>58</v>
      </c>
      <c r="C47" s="10" t="s">
        <v>59</v>
      </c>
      <c r="D47" s="10" t="s">
        <v>60</v>
      </c>
      <c r="E47" s="10" t="s">
        <v>61</v>
      </c>
      <c r="F47" s="10" t="s">
        <v>62</v>
      </c>
    </row>
    <row r="48" spans="1:6" ht="15">
      <c r="A48" s="10">
        <v>1</v>
      </c>
      <c r="B48" s="37" t="s">
        <v>81</v>
      </c>
      <c r="C48" s="10" t="s">
        <v>101</v>
      </c>
      <c r="D48" s="55">
        <f>93*724.21</f>
        <v>67351.53</v>
      </c>
      <c r="E48" s="36">
        <f>D48/12/$D$2</f>
        <v>1.4662802393019487</v>
      </c>
      <c r="F48" s="54">
        <v>2</v>
      </c>
    </row>
    <row r="49" spans="1:6" ht="15">
      <c r="A49" s="10">
        <v>2</v>
      </c>
      <c r="B49" s="37" t="s">
        <v>93</v>
      </c>
      <c r="C49" s="10" t="s">
        <v>102</v>
      </c>
      <c r="D49" s="55">
        <f>80*880.45</f>
        <v>70436</v>
      </c>
      <c r="E49" s="36">
        <f>D49/12/$D$2</f>
        <v>1.5334308654231326</v>
      </c>
      <c r="F49" s="54">
        <v>2</v>
      </c>
    </row>
    <row r="50" spans="1:6" ht="15">
      <c r="A50" s="10"/>
      <c r="B50" s="38" t="s">
        <v>64</v>
      </c>
      <c r="C50" s="9"/>
      <c r="D50" s="39">
        <f>SUM(D48:D49)</f>
        <v>137787.53</v>
      </c>
      <c r="E50" s="40">
        <f>SUM(E48:E49)</f>
        <v>2.9997111047250815</v>
      </c>
      <c r="F50" s="41"/>
    </row>
    <row r="51" spans="1:6" ht="15">
      <c r="A51" s="29"/>
      <c r="B51" s="30"/>
      <c r="C51" s="42"/>
      <c r="D51" s="42"/>
      <c r="E51" s="42"/>
      <c r="F51" s="42"/>
    </row>
    <row r="52" spans="1:6" ht="15">
      <c r="A52" s="29"/>
      <c r="B52" s="30"/>
      <c r="C52" s="42"/>
      <c r="D52" s="42"/>
      <c r="E52" s="42"/>
      <c r="F52" s="42"/>
    </row>
    <row r="53" spans="1:6" ht="15">
      <c r="A53" s="29"/>
      <c r="B53" s="30"/>
      <c r="C53" s="42"/>
      <c r="D53" s="42"/>
      <c r="E53" s="42"/>
      <c r="F53" s="42"/>
    </row>
    <row r="54" spans="1:6" ht="29.25">
      <c r="A54" s="29"/>
      <c r="B54" s="30" t="s">
        <v>65</v>
      </c>
      <c r="C54" s="43">
        <f>D44+D50</f>
        <v>469378.3425182714</v>
      </c>
      <c r="D54" s="43"/>
      <c r="E54" s="43"/>
      <c r="F54" s="42"/>
    </row>
    <row r="55" spans="1:6" ht="15">
      <c r="A55" s="29"/>
      <c r="B55" s="30" t="s">
        <v>66</v>
      </c>
      <c r="C55" s="44">
        <f>E44+E50</f>
        <v>10.218627377742468</v>
      </c>
      <c r="D55" s="42"/>
      <c r="E55" s="42"/>
      <c r="F55" s="42"/>
    </row>
    <row r="56" spans="1:6" ht="15">
      <c r="A56" s="29"/>
      <c r="B56" s="30"/>
      <c r="C56" s="44"/>
      <c r="D56" s="42"/>
      <c r="E56" s="42"/>
      <c r="F56" s="42"/>
    </row>
    <row r="57" spans="1:6" ht="15">
      <c r="A57" s="1"/>
      <c r="B57" s="1"/>
      <c r="C57" s="1"/>
      <c r="D57" s="1"/>
      <c r="E57" s="1"/>
      <c r="F57" s="1"/>
    </row>
    <row r="58" spans="1:6" ht="33" customHeight="1">
      <c r="A58" s="56" t="s">
        <v>67</v>
      </c>
      <c r="B58" s="56"/>
      <c r="C58" s="56"/>
      <c r="D58" s="56"/>
      <c r="E58" s="56"/>
      <c r="F58" s="56"/>
    </row>
    <row r="59" spans="1:6" ht="10.5" customHeight="1">
      <c r="A59" s="2"/>
      <c r="B59" s="2"/>
      <c r="C59" s="2"/>
      <c r="D59" s="1"/>
      <c r="E59" s="1"/>
      <c r="F59" s="1"/>
    </row>
    <row r="60" spans="1:6" ht="71.25">
      <c r="A60" s="7"/>
      <c r="B60" s="8" t="s">
        <v>2</v>
      </c>
      <c r="C60" s="8" t="s">
        <v>3</v>
      </c>
      <c r="D60" s="8" t="s">
        <v>4</v>
      </c>
      <c r="E60" s="8" t="s">
        <v>5</v>
      </c>
      <c r="F60" s="1"/>
    </row>
    <row r="61" spans="1:5" ht="30" customHeight="1">
      <c r="A61" s="57" t="s">
        <v>68</v>
      </c>
      <c r="B61" s="57"/>
      <c r="C61" s="57"/>
      <c r="D61" s="18">
        <f>D62+D63</f>
        <v>24137.752293203135</v>
      </c>
      <c r="E61" s="18">
        <f>E62+E63</f>
        <v>0.525492282190012</v>
      </c>
    </row>
    <row r="62" spans="1:5" ht="30">
      <c r="A62" s="12" t="s">
        <v>7</v>
      </c>
      <c r="B62" s="45" t="s">
        <v>8</v>
      </c>
      <c r="C62" s="45" t="s">
        <v>69</v>
      </c>
      <c r="D62" s="15">
        <f>E62*12*$D$2</f>
        <v>23556.692253203135</v>
      </c>
      <c r="E62" s="46">
        <f>3*E8/2</f>
        <v>0.5128422821900119</v>
      </c>
    </row>
    <row r="63" spans="1:5" ht="30">
      <c r="A63" s="12" t="s">
        <v>70</v>
      </c>
      <c r="B63" s="45" t="s">
        <v>71</v>
      </c>
      <c r="C63" s="45" t="s">
        <v>85</v>
      </c>
      <c r="D63" s="15">
        <f>E63*12*$D$2</f>
        <v>581.0600400000001</v>
      </c>
      <c r="E63" s="46">
        <v>0.012650000000000002</v>
      </c>
    </row>
    <row r="64" spans="1:5" ht="30" customHeight="1">
      <c r="A64" s="57" t="s">
        <v>73</v>
      </c>
      <c r="B64" s="57"/>
      <c r="C64" s="57"/>
      <c r="D64" s="18">
        <f>D65+D66+D67</f>
        <v>21455.792234882065</v>
      </c>
      <c r="E64" s="18">
        <f>E65+E66+E67</f>
        <v>0.4671045211975996</v>
      </c>
    </row>
    <row r="65" spans="1:5" ht="45">
      <c r="A65" s="12" t="s">
        <v>74</v>
      </c>
      <c r="B65" s="45" t="s">
        <v>75</v>
      </c>
      <c r="C65" s="45" t="s">
        <v>76</v>
      </c>
      <c r="D65" s="15">
        <f>E65*$D$2*12</f>
        <v>1162.1200800000001</v>
      </c>
      <c r="E65" s="46">
        <v>0.025300000000000003</v>
      </c>
    </row>
    <row r="66" spans="1:5" ht="30">
      <c r="A66" s="12" t="s">
        <v>77</v>
      </c>
      <c r="B66" s="47" t="s">
        <v>19</v>
      </c>
      <c r="C66" s="47" t="s">
        <v>78</v>
      </c>
      <c r="D66" s="15">
        <f>E66*$D$2*12</f>
        <v>16394.977129901115</v>
      </c>
      <c r="E66" s="46">
        <f>5*E15/2</f>
        <v>0.35692776376990076</v>
      </c>
    </row>
    <row r="67" spans="1:5" ht="30">
      <c r="A67" s="12" t="s">
        <v>79</v>
      </c>
      <c r="B67" s="48" t="s">
        <v>29</v>
      </c>
      <c r="C67" s="7" t="s">
        <v>72</v>
      </c>
      <c r="D67" s="15">
        <f>E67*$D$2*12</f>
        <v>3898.695024980949</v>
      </c>
      <c r="E67" s="16">
        <f>2*E22/5</f>
        <v>0.08487675742769886</v>
      </c>
    </row>
    <row r="68" spans="1:6" ht="15">
      <c r="A68" s="8"/>
      <c r="B68" s="27" t="s">
        <v>56</v>
      </c>
      <c r="C68" s="27"/>
      <c r="D68" s="28">
        <f>D61+D64</f>
        <v>45593.5445280852</v>
      </c>
      <c r="E68" s="18">
        <f>E61+E64</f>
        <v>0.9925968033876116</v>
      </c>
      <c r="F68" s="4"/>
    </row>
    <row r="69" spans="1:6" ht="15">
      <c r="A69" s="1"/>
      <c r="B69" s="1"/>
      <c r="C69" s="1"/>
      <c r="D69" s="1"/>
      <c r="E69" s="1"/>
      <c r="F69" s="1"/>
    </row>
    <row r="70" spans="1:6" ht="15">
      <c r="A70" s="34"/>
      <c r="B70" s="34"/>
      <c r="C70" s="34"/>
      <c r="D70" s="34"/>
      <c r="E70" s="34"/>
      <c r="F70" s="35"/>
    </row>
    <row r="71" spans="1:6" ht="105">
      <c r="A71" s="10" t="s">
        <v>57</v>
      </c>
      <c r="B71" s="10" t="s">
        <v>58</v>
      </c>
      <c r="C71" s="10" t="s">
        <v>59</v>
      </c>
      <c r="D71" s="10" t="s">
        <v>60</v>
      </c>
      <c r="E71" s="10" t="s">
        <v>80</v>
      </c>
      <c r="F71" s="10" t="s">
        <v>62</v>
      </c>
    </row>
    <row r="72" spans="1:6" ht="15">
      <c r="A72" s="10">
        <v>1</v>
      </c>
      <c r="B72" s="37" t="s">
        <v>92</v>
      </c>
      <c r="C72" s="10" t="s">
        <v>104</v>
      </c>
      <c r="D72" s="55">
        <f>30*940.02</f>
        <v>28200.6</v>
      </c>
      <c r="E72" s="36">
        <f>D72/12/$D$2</f>
        <v>0.6139427347301321</v>
      </c>
      <c r="F72" s="54">
        <v>2</v>
      </c>
    </row>
    <row r="73" spans="1:6" ht="15">
      <c r="A73" s="10">
        <v>2</v>
      </c>
      <c r="B73" s="37" t="s">
        <v>94</v>
      </c>
      <c r="C73" s="10" t="s">
        <v>104</v>
      </c>
      <c r="D73" s="55">
        <f>30*906.67</f>
        <v>27200.1</v>
      </c>
      <c r="E73" s="36">
        <f>D73/12/$D$2</f>
        <v>0.5921612936935053</v>
      </c>
      <c r="F73" s="54">
        <v>2</v>
      </c>
    </row>
    <row r="74" spans="1:6" ht="15">
      <c r="A74" s="10">
        <v>3</v>
      </c>
      <c r="B74" s="37" t="s">
        <v>96</v>
      </c>
      <c r="C74" s="10" t="s">
        <v>103</v>
      </c>
      <c r="D74" s="49">
        <f>75*700.54</f>
        <v>52540.5</v>
      </c>
      <c r="E74" s="36">
        <f>D74/12/$D$2</f>
        <v>1.1438358848424681</v>
      </c>
      <c r="F74" s="54">
        <v>2</v>
      </c>
    </row>
    <row r="75" spans="1:6" ht="15">
      <c r="A75" s="50"/>
      <c r="B75" s="50" t="s">
        <v>64</v>
      </c>
      <c r="C75" s="50"/>
      <c r="D75" s="51">
        <f>SUM(D72:D74)</f>
        <v>107941.2</v>
      </c>
      <c r="E75" s="52">
        <f>SUM(E72:E74)</f>
        <v>2.3499399132661054</v>
      </c>
      <c r="F75" s="50"/>
    </row>
    <row r="78" spans="2:4" ht="37.5" customHeight="1">
      <c r="B78" s="65" t="s">
        <v>100</v>
      </c>
      <c r="C78" s="65"/>
      <c r="D78" s="53">
        <f>C54</f>
        <v>469378.3425182714</v>
      </c>
    </row>
  </sheetData>
  <sheetProtection/>
  <mergeCells count="13">
    <mergeCell ref="A29:C29"/>
    <mergeCell ref="A34:C34"/>
    <mergeCell ref="A37:C37"/>
    <mergeCell ref="A1:E1"/>
    <mergeCell ref="B78:C78"/>
    <mergeCell ref="A58:F58"/>
    <mergeCell ref="A61:C61"/>
    <mergeCell ref="A64:C64"/>
    <mergeCell ref="A4:E4"/>
    <mergeCell ref="A7:C7"/>
    <mergeCell ref="A14:C14"/>
    <mergeCell ref="A39:C39"/>
    <mergeCell ref="A24:C24"/>
  </mergeCells>
  <printOptions/>
  <pageMargins left="0.5905511811023623" right="0.35433070866141736" top="0.3937007874015748" bottom="0.4724409448818898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67">
      <selection activeCell="H27" sqref="H27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5" ht="15">
      <c r="A1" s="66" t="s">
        <v>105</v>
      </c>
      <c r="B1" s="66"/>
      <c r="C1" s="66"/>
      <c r="D1" s="66"/>
      <c r="E1" s="66"/>
    </row>
    <row r="2" spans="1:6" ht="39" customHeight="1">
      <c r="A2" s="1"/>
      <c r="B2" s="2" t="s">
        <v>106</v>
      </c>
      <c r="C2" s="3"/>
      <c r="D2" s="67">
        <v>3822.9</v>
      </c>
      <c r="E2" s="4" t="s">
        <v>0</v>
      </c>
      <c r="F2" s="1"/>
    </row>
    <row r="3" spans="1:6" ht="15">
      <c r="A3" s="1"/>
      <c r="B3" s="6"/>
      <c r="C3" s="1"/>
      <c r="D3" s="1"/>
      <c r="E3" s="1"/>
      <c r="F3" s="1"/>
    </row>
    <row r="4" spans="1:6" ht="30.75" customHeight="1">
      <c r="A4" s="56" t="s">
        <v>1</v>
      </c>
      <c r="B4" s="56"/>
      <c r="C4" s="56"/>
      <c r="D4" s="56"/>
      <c r="E4" s="56"/>
      <c r="F4" s="1"/>
    </row>
    <row r="5" spans="1:6" ht="15">
      <c r="A5" s="2"/>
      <c r="B5" s="2"/>
      <c r="C5" s="2"/>
      <c r="D5" s="2"/>
      <c r="E5" s="2"/>
      <c r="F5" s="1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1"/>
    </row>
    <row r="7" spans="1:6" ht="15">
      <c r="A7" s="63" t="s">
        <v>6</v>
      </c>
      <c r="B7" s="64"/>
      <c r="C7" s="64"/>
      <c r="D7" s="11">
        <f>SUM(D8:D13)</f>
        <v>32955.78463278624</v>
      </c>
      <c r="E7" s="11">
        <f>SUM(E8:E13)</f>
        <v>0.7183853582530333</v>
      </c>
      <c r="F7" s="1"/>
    </row>
    <row r="8" spans="1:6" ht="30">
      <c r="A8" s="12">
        <v>1</v>
      </c>
      <c r="B8" s="13" t="s">
        <v>8</v>
      </c>
      <c r="C8" s="14" t="s">
        <v>9</v>
      </c>
      <c r="D8" s="15">
        <f aca="true" t="shared" si="0" ref="D8:D13">E8*$D$2*12</f>
        <v>15684.358084673573</v>
      </c>
      <c r="E8" s="16">
        <v>0.3418948547933413</v>
      </c>
      <c r="F8" s="1"/>
    </row>
    <row r="9" spans="1:6" ht="30">
      <c r="A9" s="17">
        <v>2</v>
      </c>
      <c r="B9" s="13" t="s">
        <v>10</v>
      </c>
      <c r="C9" s="14" t="s">
        <v>11</v>
      </c>
      <c r="D9" s="15">
        <f t="shared" si="0"/>
        <v>484.49519392928323</v>
      </c>
      <c r="E9" s="16">
        <v>0.010561249181016228</v>
      </c>
      <c r="F9" s="1"/>
    </row>
    <row r="10" spans="1:6" ht="15">
      <c r="A10" s="12">
        <v>3</v>
      </c>
      <c r="B10" s="13" t="s">
        <v>12</v>
      </c>
      <c r="C10" s="14" t="s">
        <v>11</v>
      </c>
      <c r="D10" s="15">
        <f t="shared" si="0"/>
        <v>15258.135118424161</v>
      </c>
      <c r="E10" s="16">
        <v>0.3326038504456512</v>
      </c>
      <c r="F10" s="1"/>
    </row>
    <row r="11" spans="1:6" ht="30">
      <c r="A11" s="17">
        <v>4</v>
      </c>
      <c r="B11" s="13" t="s">
        <v>13</v>
      </c>
      <c r="C11" s="14" t="s">
        <v>14</v>
      </c>
      <c r="D11" s="15">
        <f t="shared" si="0"/>
        <v>436.4273995467128</v>
      </c>
      <c r="E11" s="16">
        <v>0.009513445280343737</v>
      </c>
      <c r="F11" s="1"/>
    </row>
    <row r="12" spans="1:6" ht="15" customHeight="1">
      <c r="A12" s="12">
        <v>5</v>
      </c>
      <c r="B12" s="13" t="s">
        <v>15</v>
      </c>
      <c r="C12" s="14" t="s">
        <v>14</v>
      </c>
      <c r="D12" s="15">
        <f t="shared" si="0"/>
        <v>783.3403207632701</v>
      </c>
      <c r="E12" s="16">
        <v>0.01707561277135312</v>
      </c>
      <c r="F12" s="1"/>
    </row>
    <row r="13" spans="1:6" ht="15" customHeight="1">
      <c r="A13" s="17">
        <v>6</v>
      </c>
      <c r="B13" s="13" t="s">
        <v>16</v>
      </c>
      <c r="C13" s="14" t="s">
        <v>17</v>
      </c>
      <c r="D13" s="15">
        <f t="shared" si="0"/>
        <v>309.02851544924783</v>
      </c>
      <c r="E13" s="16">
        <v>0.006736345781327609</v>
      </c>
      <c r="F13" s="1"/>
    </row>
    <row r="14" spans="1:6" ht="30.75" customHeight="1">
      <c r="A14" s="63" t="s">
        <v>18</v>
      </c>
      <c r="B14" s="64"/>
      <c r="C14" s="64"/>
      <c r="D14" s="18">
        <f>SUM(D15:D23)</f>
        <v>77740.3792213409</v>
      </c>
      <c r="E14" s="18">
        <f>SUM(E15:E23)</f>
        <v>1.6946205590289416</v>
      </c>
      <c r="F14" s="19"/>
    </row>
    <row r="15" spans="1:6" ht="15" customHeight="1">
      <c r="A15" s="17">
        <v>7</v>
      </c>
      <c r="B15" s="7" t="s">
        <v>19</v>
      </c>
      <c r="C15" s="14" t="s">
        <v>9</v>
      </c>
      <c r="D15" s="15">
        <f aca="true" t="shared" si="1" ref="D15:D23">E15*$D$2*12</f>
        <v>6549.595910956577</v>
      </c>
      <c r="E15" s="16">
        <v>0.1427711055079603</v>
      </c>
      <c r="F15" s="1"/>
    </row>
    <row r="16" spans="1:6" ht="15">
      <c r="A16" s="17">
        <v>8</v>
      </c>
      <c r="B16" s="7" t="s">
        <v>20</v>
      </c>
      <c r="C16" s="14" t="s">
        <v>9</v>
      </c>
      <c r="D16" s="15">
        <f t="shared" si="1"/>
        <v>6218.8043955917365</v>
      </c>
      <c r="E16" s="16">
        <v>0.13556035984008075</v>
      </c>
      <c r="F16" s="1"/>
    </row>
    <row r="17" spans="1:6" ht="15">
      <c r="A17" s="17">
        <v>9</v>
      </c>
      <c r="B17" s="7" t="s">
        <v>21</v>
      </c>
      <c r="C17" s="14" t="s">
        <v>22</v>
      </c>
      <c r="D17" s="15">
        <f t="shared" si="1"/>
        <v>3161.560540106636</v>
      </c>
      <c r="E17" s="16">
        <v>0.06891715146674504</v>
      </c>
      <c r="F17" s="1"/>
    </row>
    <row r="18" spans="1:6" ht="30">
      <c r="A18" s="17">
        <v>10</v>
      </c>
      <c r="B18" s="7" t="s">
        <v>23</v>
      </c>
      <c r="C18" s="13" t="s">
        <v>24</v>
      </c>
      <c r="D18" s="15">
        <f t="shared" si="1"/>
        <v>8079.352435722282</v>
      </c>
      <c r="E18" s="15">
        <v>0.1761174421626314</v>
      </c>
      <c r="F18" s="1"/>
    </row>
    <row r="19" spans="1:6" ht="60">
      <c r="A19" s="17">
        <v>11</v>
      </c>
      <c r="B19" s="14" t="s">
        <v>25</v>
      </c>
      <c r="C19" s="14" t="s">
        <v>26</v>
      </c>
      <c r="D19" s="15">
        <f t="shared" si="1"/>
        <v>42663.65669093609</v>
      </c>
      <c r="E19" s="15">
        <v>0.9300020205196772</v>
      </c>
      <c r="F19" s="1"/>
    </row>
    <row r="20" spans="1:6" ht="15">
      <c r="A20" s="17">
        <v>12</v>
      </c>
      <c r="B20" s="13" t="s">
        <v>27</v>
      </c>
      <c r="C20" s="13" t="s">
        <v>24</v>
      </c>
      <c r="D20" s="15">
        <f t="shared" si="1"/>
        <v>361.8764384561217</v>
      </c>
      <c r="E20" s="15">
        <v>0.007888349125361238</v>
      </c>
      <c r="F20" s="1"/>
    </row>
    <row r="21" spans="1:6" ht="15">
      <c r="A21" s="17">
        <v>13</v>
      </c>
      <c r="B21" s="13" t="s">
        <v>28</v>
      </c>
      <c r="C21" s="13" t="s">
        <v>14</v>
      </c>
      <c r="D21" s="15">
        <f t="shared" si="1"/>
        <v>605.4379643419692</v>
      </c>
      <c r="E21" s="15">
        <v>0.01319761534310709</v>
      </c>
      <c r="F21" s="1"/>
    </row>
    <row r="22" spans="1:6" ht="15">
      <c r="A22" s="17">
        <v>14</v>
      </c>
      <c r="B22" s="13" t="s">
        <v>29</v>
      </c>
      <c r="C22" s="13" t="s">
        <v>30</v>
      </c>
      <c r="D22" s="15">
        <f t="shared" si="1"/>
        <v>9734.260679110499</v>
      </c>
      <c r="E22" s="16">
        <v>0.21219189356924714</v>
      </c>
      <c r="F22" s="1"/>
    </row>
    <row r="23" spans="1:6" ht="15">
      <c r="A23" s="17">
        <v>15</v>
      </c>
      <c r="B23" s="13" t="s">
        <v>31</v>
      </c>
      <c r="C23" s="13" t="s">
        <v>17</v>
      </c>
      <c r="D23" s="15">
        <f t="shared" si="1"/>
        <v>365.8341661189856</v>
      </c>
      <c r="E23" s="15">
        <v>0.00797462149413154</v>
      </c>
      <c r="F23" s="20"/>
    </row>
    <row r="24" spans="1:6" ht="15">
      <c r="A24" s="58" t="s">
        <v>32</v>
      </c>
      <c r="B24" s="59"/>
      <c r="C24" s="60"/>
      <c r="D24" s="18">
        <f>SUM(D25:D28)</f>
        <v>99207.84811210062</v>
      </c>
      <c r="E24" s="18">
        <f>SUM(E25:E28)</f>
        <v>2.162578324310964</v>
      </c>
      <c r="F24" s="21"/>
    </row>
    <row r="25" spans="1:6" ht="15">
      <c r="A25" s="17">
        <v>16</v>
      </c>
      <c r="B25" s="7" t="s">
        <v>33</v>
      </c>
      <c r="C25" s="14" t="s">
        <v>34</v>
      </c>
      <c r="D25" s="15">
        <f>E25*$D$2*12</f>
        <v>28034.64979312325</v>
      </c>
      <c r="E25" s="22">
        <v>0.6111121965245244</v>
      </c>
      <c r="F25" s="20"/>
    </row>
    <row r="26" spans="1:6" ht="15">
      <c r="A26" s="17">
        <v>17</v>
      </c>
      <c r="B26" s="7" t="s">
        <v>84</v>
      </c>
      <c r="C26" s="14" t="s">
        <v>34</v>
      </c>
      <c r="D26" s="15">
        <f>E26*$D$2*12</f>
        <v>9370.4688</v>
      </c>
      <c r="E26" s="22">
        <v>0.20426179078709883</v>
      </c>
      <c r="F26" s="20"/>
    </row>
    <row r="27" spans="1:6" ht="30">
      <c r="A27" s="17">
        <v>18</v>
      </c>
      <c r="B27" s="13" t="s">
        <v>35</v>
      </c>
      <c r="C27" s="13" t="s">
        <v>36</v>
      </c>
      <c r="D27" s="15">
        <f>E27*$D$2*12</f>
        <v>2607.2224307604642</v>
      </c>
      <c r="E27" s="15">
        <v>0.0568334342767808</v>
      </c>
      <c r="F27" s="20"/>
    </row>
    <row r="28" spans="1:6" ht="15">
      <c r="A28" s="17">
        <v>19</v>
      </c>
      <c r="B28" s="13" t="s">
        <v>37</v>
      </c>
      <c r="C28" s="13" t="s">
        <v>34</v>
      </c>
      <c r="D28" s="15">
        <f>E28*$D$2*12</f>
        <v>59195.507088216895</v>
      </c>
      <c r="E28" s="15">
        <v>1.29037090272256</v>
      </c>
      <c r="F28" s="20"/>
    </row>
    <row r="29" spans="1:6" ht="15">
      <c r="A29" s="58" t="s">
        <v>38</v>
      </c>
      <c r="B29" s="61"/>
      <c r="C29" s="62"/>
      <c r="D29" s="23">
        <f>SUM(D30:D33)</f>
        <v>45638.85621427646</v>
      </c>
      <c r="E29" s="23">
        <f>SUM(E30:E33)</f>
        <v>0.9948567887876667</v>
      </c>
      <c r="F29" s="20"/>
    </row>
    <row r="30" spans="1:6" ht="15" customHeight="1">
      <c r="A30" s="17">
        <v>20</v>
      </c>
      <c r="B30" s="13" t="s">
        <v>39</v>
      </c>
      <c r="C30" s="13" t="s">
        <v>17</v>
      </c>
      <c r="D30" s="15">
        <f>E30*12*$D$2</f>
        <v>665.4958970934784</v>
      </c>
      <c r="E30" s="16">
        <v>0.014506785797289107</v>
      </c>
      <c r="F30" s="19"/>
    </row>
    <row r="31" spans="1:6" ht="30">
      <c r="A31" s="17">
        <v>21</v>
      </c>
      <c r="B31" s="13" t="s">
        <v>40</v>
      </c>
      <c r="C31" s="13" t="s">
        <v>17</v>
      </c>
      <c r="D31" s="15">
        <f>E31*12*$D$2</f>
        <v>4049.4260035624347</v>
      </c>
      <c r="E31" s="16">
        <v>0.08827125139646243</v>
      </c>
      <c r="F31" s="24"/>
    </row>
    <row r="32" spans="1:6" ht="30">
      <c r="A32" s="17">
        <v>22</v>
      </c>
      <c r="B32" s="13" t="s">
        <v>41</v>
      </c>
      <c r="C32" s="13" t="s">
        <v>17</v>
      </c>
      <c r="D32" s="15">
        <f>E32*12*$D$2</f>
        <v>3406.191645676051</v>
      </c>
      <c r="E32" s="16">
        <v>0.07424973287460765</v>
      </c>
      <c r="F32" s="1"/>
    </row>
    <row r="33" spans="1:6" ht="90">
      <c r="A33" s="17">
        <v>23</v>
      </c>
      <c r="B33" s="13" t="s">
        <v>42</v>
      </c>
      <c r="C33" s="13" t="s">
        <v>17</v>
      </c>
      <c r="D33" s="15">
        <f>E33*12*$D$2</f>
        <v>37517.74266794449</v>
      </c>
      <c r="E33" s="15">
        <v>0.8178290187193076</v>
      </c>
      <c r="F33" s="1"/>
    </row>
    <row r="34" spans="1:6" ht="15">
      <c r="A34" s="63" t="s">
        <v>43</v>
      </c>
      <c r="B34" s="64"/>
      <c r="C34" s="64"/>
      <c r="D34" s="11">
        <f>SUM(D35:D36)</f>
        <v>67114.12628269629</v>
      </c>
      <c r="E34" s="11">
        <f>SUM(E35:E36)</f>
        <v>1.462984607730089</v>
      </c>
      <c r="F34" s="1"/>
    </row>
    <row r="35" spans="1:6" ht="75">
      <c r="A35" s="17">
        <v>24</v>
      </c>
      <c r="B35" s="13" t="s">
        <v>44</v>
      </c>
      <c r="C35" s="13" t="s">
        <v>17</v>
      </c>
      <c r="D35" s="15">
        <f>E35*12*$D$2</f>
        <v>4686.569449960635</v>
      </c>
      <c r="E35" s="15">
        <v>0.10215999742692361</v>
      </c>
      <c r="F35" s="1"/>
    </row>
    <row r="36" spans="1:6" ht="105">
      <c r="A36" s="17">
        <v>25</v>
      </c>
      <c r="B36" s="13" t="s">
        <v>45</v>
      </c>
      <c r="C36" s="13" t="s">
        <v>46</v>
      </c>
      <c r="D36" s="15">
        <f>E36*12*$D$2</f>
        <v>62427.55683273565</v>
      </c>
      <c r="E36" s="22">
        <v>1.3608246103031654</v>
      </c>
      <c r="F36" s="1"/>
    </row>
    <row r="37" spans="1:6" ht="15">
      <c r="A37" s="63" t="s">
        <v>47</v>
      </c>
      <c r="B37" s="63"/>
      <c r="C37" s="63"/>
      <c r="D37" s="25">
        <f>SUM(D38)</f>
        <v>4676.494228921011</v>
      </c>
      <c r="E37" s="25">
        <f>SUM(E38)</f>
        <v>0.10194037312252067</v>
      </c>
      <c r="F37" s="1"/>
    </row>
    <row r="38" spans="1:6" ht="15">
      <c r="A38" s="17">
        <v>26</v>
      </c>
      <c r="B38" s="13" t="s">
        <v>48</v>
      </c>
      <c r="C38" s="13" t="s">
        <v>49</v>
      </c>
      <c r="D38" s="15">
        <f>E38*12*$D$2</f>
        <v>4676.494228921011</v>
      </c>
      <c r="E38" s="26">
        <v>0.10194037312252067</v>
      </c>
      <c r="F38" s="1"/>
    </row>
    <row r="39" spans="1:6" ht="15">
      <c r="A39" s="63" t="s">
        <v>50</v>
      </c>
      <c r="B39" s="63"/>
      <c r="C39" s="63"/>
      <c r="D39" s="25">
        <f>SUM(D40:D43)</f>
        <v>4691.3670655834985</v>
      </c>
      <c r="E39" s="25">
        <f>SUM(E40:E43)</f>
        <v>0.1022645780599261</v>
      </c>
      <c r="F39" s="1"/>
    </row>
    <row r="40" spans="1:6" ht="30">
      <c r="A40" s="17">
        <v>27</v>
      </c>
      <c r="B40" s="13" t="s">
        <v>51</v>
      </c>
      <c r="C40" s="13" t="s">
        <v>36</v>
      </c>
      <c r="D40" s="15">
        <f>E40*12*$D$2</f>
        <v>2929.5721687725368</v>
      </c>
      <c r="E40" s="22">
        <v>0.06386016219738368</v>
      </c>
      <c r="F40" s="1"/>
    </row>
    <row r="41" spans="1:6" ht="15" customHeight="1">
      <c r="A41" s="17">
        <v>28</v>
      </c>
      <c r="B41" s="13" t="s">
        <v>52</v>
      </c>
      <c r="C41" s="13" t="s">
        <v>17</v>
      </c>
      <c r="D41" s="15">
        <f>E41*12*$D$2</f>
        <v>426.22296624941356</v>
      </c>
      <c r="E41" s="22">
        <v>0.009291004347690094</v>
      </c>
      <c r="F41" s="1"/>
    </row>
    <row r="42" spans="1:6" ht="45">
      <c r="A42" s="17">
        <v>29</v>
      </c>
      <c r="B42" s="13" t="s">
        <v>53</v>
      </c>
      <c r="C42" s="13" t="s">
        <v>54</v>
      </c>
      <c r="D42" s="15">
        <f>E42*12*$D$2</f>
        <v>426.22296624941356</v>
      </c>
      <c r="E42" s="15">
        <v>0.009291004347690094</v>
      </c>
      <c r="F42" s="1"/>
    </row>
    <row r="43" spans="1:6" ht="15">
      <c r="A43" s="17">
        <v>30</v>
      </c>
      <c r="B43" s="13" t="s">
        <v>55</v>
      </c>
      <c r="C43" s="13" t="s">
        <v>17</v>
      </c>
      <c r="D43" s="15">
        <f>E43*12*$D$2</f>
        <v>909.3489643121346</v>
      </c>
      <c r="E43" s="22">
        <v>0.019822407167162246</v>
      </c>
      <c r="F43" s="1"/>
    </row>
    <row r="44" spans="1:6" ht="15">
      <c r="A44" s="8"/>
      <c r="B44" s="27" t="s">
        <v>56</v>
      </c>
      <c r="C44" s="27"/>
      <c r="D44" s="28">
        <f>D7+D14+D24+D29+D34+D37+D39</f>
        <v>332024.855757705</v>
      </c>
      <c r="E44" s="18">
        <f>E7+E14+E24+E29+E34+E37+E39</f>
        <v>7.237630589293141</v>
      </c>
      <c r="F44" s="4"/>
    </row>
    <row r="45" spans="1:6" ht="15">
      <c r="A45" s="29"/>
      <c r="B45" s="30"/>
      <c r="C45" s="31"/>
      <c r="D45" s="32"/>
      <c r="E45" s="33"/>
      <c r="F45" s="1"/>
    </row>
    <row r="46" spans="1:6" ht="15">
      <c r="A46" s="34"/>
      <c r="B46" s="34"/>
      <c r="C46" s="34"/>
      <c r="D46" s="34"/>
      <c r="E46" s="34"/>
      <c r="F46" s="35"/>
    </row>
    <row r="47" spans="1:6" ht="105">
      <c r="A47" s="10" t="s">
        <v>57</v>
      </c>
      <c r="B47" s="10" t="s">
        <v>58</v>
      </c>
      <c r="C47" s="10" t="s">
        <v>59</v>
      </c>
      <c r="D47" s="10" t="s">
        <v>60</v>
      </c>
      <c r="E47" s="10" t="s">
        <v>61</v>
      </c>
      <c r="F47" s="10" t="s">
        <v>62</v>
      </c>
    </row>
    <row r="48" spans="1:6" ht="15">
      <c r="A48" s="10">
        <v>1</v>
      </c>
      <c r="B48" s="37" t="s">
        <v>81</v>
      </c>
      <c r="C48" s="10" t="s">
        <v>101</v>
      </c>
      <c r="D48" s="55">
        <f>93*724.21</f>
        <v>67351.53</v>
      </c>
      <c r="E48" s="36">
        <f>D48/12/$D$2</f>
        <v>1.4681596432028041</v>
      </c>
      <c r="F48" s="54">
        <v>2</v>
      </c>
    </row>
    <row r="49" spans="1:6" ht="15">
      <c r="A49" s="10">
        <v>2</v>
      </c>
      <c r="B49" s="37" t="s">
        <v>93</v>
      </c>
      <c r="C49" s="10" t="s">
        <v>102</v>
      </c>
      <c r="D49" s="55">
        <f>80*880.45</f>
        <v>70436</v>
      </c>
      <c r="E49" s="36">
        <f>D49/12/$D$2</f>
        <v>1.5353963396025705</v>
      </c>
      <c r="F49" s="54">
        <v>2</v>
      </c>
    </row>
    <row r="50" spans="1:6" ht="15">
      <c r="A50" s="10"/>
      <c r="B50" s="38" t="s">
        <v>64</v>
      </c>
      <c r="C50" s="9"/>
      <c r="D50" s="39">
        <f>SUM(D48:D49)</f>
        <v>137787.53</v>
      </c>
      <c r="E50" s="40">
        <f>SUM(E48:E49)</f>
        <v>3.0035559828053744</v>
      </c>
      <c r="F50" s="41"/>
    </row>
    <row r="51" spans="1:6" ht="15">
      <c r="A51" s="29"/>
      <c r="B51" s="30"/>
      <c r="C51" s="42"/>
      <c r="D51" s="42"/>
      <c r="E51" s="42"/>
      <c r="F51" s="42"/>
    </row>
    <row r="52" spans="1:6" ht="15">
      <c r="A52" s="29"/>
      <c r="B52" s="30"/>
      <c r="C52" s="42"/>
      <c r="D52" s="42"/>
      <c r="E52" s="42"/>
      <c r="F52" s="42"/>
    </row>
    <row r="53" spans="1:6" ht="15">
      <c r="A53" s="29"/>
      <c r="B53" s="30"/>
      <c r="C53" s="42"/>
      <c r="D53" s="42"/>
      <c r="E53" s="42"/>
      <c r="F53" s="42"/>
    </row>
    <row r="54" spans="1:6" ht="29.25">
      <c r="A54" s="29"/>
      <c r="B54" s="30" t="s">
        <v>65</v>
      </c>
      <c r="C54" s="43">
        <f>D44+D50</f>
        <v>469812.38575770496</v>
      </c>
      <c r="D54" s="43"/>
      <c r="E54" s="43"/>
      <c r="F54" s="42"/>
    </row>
    <row r="55" spans="1:6" ht="15">
      <c r="A55" s="29"/>
      <c r="B55" s="30" t="s">
        <v>66</v>
      </c>
      <c r="C55" s="44">
        <f>E44+E50</f>
        <v>10.241186572098515</v>
      </c>
      <c r="D55" s="42"/>
      <c r="E55" s="42"/>
      <c r="F55" s="42"/>
    </row>
    <row r="56" spans="1:6" ht="15">
      <c r="A56" s="29"/>
      <c r="B56" s="30"/>
      <c r="C56" s="44"/>
      <c r="D56" s="42"/>
      <c r="E56" s="42"/>
      <c r="F56" s="42"/>
    </row>
    <row r="57" spans="1:6" ht="15">
      <c r="A57" s="1"/>
      <c r="B57" s="1"/>
      <c r="C57" s="1"/>
      <c r="D57" s="1"/>
      <c r="E57" s="1"/>
      <c r="F57" s="1"/>
    </row>
    <row r="58" spans="1:6" ht="33" customHeight="1">
      <c r="A58" s="56" t="s">
        <v>67</v>
      </c>
      <c r="B58" s="56"/>
      <c r="C58" s="56"/>
      <c r="D58" s="56"/>
      <c r="E58" s="56"/>
      <c r="F58" s="56"/>
    </row>
    <row r="59" spans="1:6" ht="10.5" customHeight="1">
      <c r="A59" s="2"/>
      <c r="B59" s="2"/>
      <c r="C59" s="2"/>
      <c r="D59" s="1"/>
      <c r="E59" s="1"/>
      <c r="F59" s="1"/>
    </row>
    <row r="60" spans="1:6" ht="71.25">
      <c r="A60" s="7"/>
      <c r="B60" s="8" t="s">
        <v>2</v>
      </c>
      <c r="C60" s="8" t="s">
        <v>3</v>
      </c>
      <c r="D60" s="8" t="s">
        <v>4</v>
      </c>
      <c r="E60" s="8" t="s">
        <v>5</v>
      </c>
      <c r="F60" s="1"/>
    </row>
    <row r="61" spans="1:5" ht="30" customHeight="1">
      <c r="A61" s="57" t="s">
        <v>68</v>
      </c>
      <c r="B61" s="57"/>
      <c r="C61" s="57"/>
      <c r="D61" s="18">
        <f>D62+D63</f>
        <v>24106.85334701036</v>
      </c>
      <c r="E61" s="18">
        <f>E62+E63</f>
        <v>0.525492282190012</v>
      </c>
    </row>
    <row r="62" spans="1:5" ht="30">
      <c r="A62" s="12" t="s">
        <v>7</v>
      </c>
      <c r="B62" s="45" t="s">
        <v>8</v>
      </c>
      <c r="C62" s="45" t="s">
        <v>69</v>
      </c>
      <c r="D62" s="15">
        <f>E62*12*$D$2</f>
        <v>23526.53712701036</v>
      </c>
      <c r="E62" s="46">
        <f>3*E8/2</f>
        <v>0.5128422821900119</v>
      </c>
    </row>
    <row r="63" spans="1:5" ht="30">
      <c r="A63" s="12" t="s">
        <v>70</v>
      </c>
      <c r="B63" s="45" t="s">
        <v>71</v>
      </c>
      <c r="C63" s="45" t="s">
        <v>85</v>
      </c>
      <c r="D63" s="15">
        <f>E63*12*$D$2</f>
        <v>580.31622</v>
      </c>
      <c r="E63" s="46">
        <v>0.012650000000000002</v>
      </c>
    </row>
    <row r="64" spans="1:5" ht="30" customHeight="1">
      <c r="A64" s="57" t="s">
        <v>73</v>
      </c>
      <c r="B64" s="57"/>
      <c r="C64" s="57"/>
      <c r="D64" s="18">
        <f>D65+D66+D67</f>
        <v>21428.326489035644</v>
      </c>
      <c r="E64" s="18">
        <f>E65+E66+E67</f>
        <v>0.4671045211975996</v>
      </c>
    </row>
    <row r="65" spans="1:5" ht="45">
      <c r="A65" s="12" t="s">
        <v>74</v>
      </c>
      <c r="B65" s="45" t="s">
        <v>75</v>
      </c>
      <c r="C65" s="45" t="s">
        <v>76</v>
      </c>
      <c r="D65" s="15">
        <f>E65*$D$2*12</f>
        <v>1160.63244</v>
      </c>
      <c r="E65" s="46">
        <v>0.025300000000000003</v>
      </c>
    </row>
    <row r="66" spans="1:5" ht="30">
      <c r="A66" s="12" t="s">
        <v>77</v>
      </c>
      <c r="B66" s="47" t="s">
        <v>19</v>
      </c>
      <c r="C66" s="47" t="s">
        <v>78</v>
      </c>
      <c r="D66" s="15">
        <f>E66*$D$2*12</f>
        <v>16373.989777391444</v>
      </c>
      <c r="E66" s="46">
        <f>5*E15/2</f>
        <v>0.35692776376990076</v>
      </c>
    </row>
    <row r="67" spans="1:5" ht="30">
      <c r="A67" s="12" t="s">
        <v>79</v>
      </c>
      <c r="B67" s="48" t="s">
        <v>29</v>
      </c>
      <c r="C67" s="7" t="s">
        <v>72</v>
      </c>
      <c r="D67" s="15">
        <f>E67*$D$2*12</f>
        <v>3893.7042716442</v>
      </c>
      <c r="E67" s="16">
        <f>2*E22/5</f>
        <v>0.08487675742769886</v>
      </c>
    </row>
    <row r="68" spans="1:6" ht="15">
      <c r="A68" s="8"/>
      <c r="B68" s="27" t="s">
        <v>56</v>
      </c>
      <c r="C68" s="27"/>
      <c r="D68" s="28">
        <f>D61+D64</f>
        <v>45535.17983604601</v>
      </c>
      <c r="E68" s="18">
        <f>E61+E64</f>
        <v>0.9925968033876116</v>
      </c>
      <c r="F68" s="4"/>
    </row>
    <row r="69" spans="1:6" ht="15">
      <c r="A69" s="1"/>
      <c r="B69" s="1"/>
      <c r="C69" s="1"/>
      <c r="D69" s="1"/>
      <c r="E69" s="1"/>
      <c r="F69" s="1"/>
    </row>
    <row r="70" spans="1:6" ht="15">
      <c r="A70" s="34"/>
      <c r="B70" s="34"/>
      <c r="C70" s="34"/>
      <c r="D70" s="34"/>
      <c r="E70" s="34"/>
      <c r="F70" s="35"/>
    </row>
    <row r="71" spans="1:6" ht="105">
      <c r="A71" s="10" t="s">
        <v>57</v>
      </c>
      <c r="B71" s="10" t="s">
        <v>58</v>
      </c>
      <c r="C71" s="10" t="s">
        <v>59</v>
      </c>
      <c r="D71" s="10" t="s">
        <v>60</v>
      </c>
      <c r="E71" s="10" t="s">
        <v>80</v>
      </c>
      <c r="F71" s="10" t="s">
        <v>62</v>
      </c>
    </row>
    <row r="72" spans="1:6" ht="15">
      <c r="A72" s="10">
        <v>1</v>
      </c>
      <c r="B72" s="37" t="s">
        <v>92</v>
      </c>
      <c r="C72" s="10" t="s">
        <v>104</v>
      </c>
      <c r="D72" s="55">
        <f>30*940.02</f>
        <v>28200.6</v>
      </c>
      <c r="E72" s="36">
        <f>D72/12/$D$2</f>
        <v>0.6147296554971355</v>
      </c>
      <c r="F72" s="54">
        <v>2</v>
      </c>
    </row>
    <row r="73" spans="1:6" ht="15">
      <c r="A73" s="10">
        <v>2</v>
      </c>
      <c r="B73" s="37" t="s">
        <v>94</v>
      </c>
      <c r="C73" s="10" t="s">
        <v>104</v>
      </c>
      <c r="D73" s="55">
        <f>30*906.67</f>
        <v>27200.1</v>
      </c>
      <c r="E73" s="36">
        <f>D73/12/$D$2</f>
        <v>0.5929202961102826</v>
      </c>
      <c r="F73" s="54">
        <v>2</v>
      </c>
    </row>
    <row r="74" spans="1:6" ht="15">
      <c r="A74" s="10">
        <v>3</v>
      </c>
      <c r="B74" s="37" t="s">
        <v>96</v>
      </c>
      <c r="C74" s="10" t="s">
        <v>103</v>
      </c>
      <c r="D74" s="49">
        <f>75*700.54</f>
        <v>52540.5</v>
      </c>
      <c r="E74" s="36">
        <f>D74/12/$D$2</f>
        <v>1.1453019958670119</v>
      </c>
      <c r="F74" s="54">
        <v>2</v>
      </c>
    </row>
    <row r="75" spans="1:6" ht="15">
      <c r="A75" s="50"/>
      <c r="B75" s="50" t="s">
        <v>64</v>
      </c>
      <c r="C75" s="50"/>
      <c r="D75" s="51">
        <f>SUM(D72:D74)</f>
        <v>107941.2</v>
      </c>
      <c r="E75" s="52">
        <f>SUM(E72:E74)</f>
        <v>2.35295194747443</v>
      </c>
      <c r="F75" s="50"/>
    </row>
    <row r="78" spans="2:4" ht="37.5" customHeight="1">
      <c r="B78" s="65" t="s">
        <v>107</v>
      </c>
      <c r="C78" s="65"/>
      <c r="D78" s="53">
        <f>C54</f>
        <v>469812.38575770496</v>
      </c>
    </row>
  </sheetData>
  <sheetProtection/>
  <mergeCells count="13">
    <mergeCell ref="A39:C39"/>
    <mergeCell ref="A24:C24"/>
    <mergeCell ref="B78:C78"/>
    <mergeCell ref="A58:F58"/>
    <mergeCell ref="A61:C61"/>
    <mergeCell ref="A64:C64"/>
    <mergeCell ref="A29:C29"/>
    <mergeCell ref="A34:C34"/>
    <mergeCell ref="A37:C37"/>
    <mergeCell ref="A1:E1"/>
    <mergeCell ref="A4:E4"/>
    <mergeCell ref="A7:C7"/>
    <mergeCell ref="A14:C14"/>
  </mergeCells>
  <printOptions/>
  <pageMargins left="0.5905511811023623" right="0.35433070866141736" top="0.3937007874015748" bottom="0.4724409448818898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76">
      <selection activeCell="F95" sqref="F95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5" ht="15">
      <c r="A1" s="66" t="s">
        <v>89</v>
      </c>
      <c r="B1" s="66"/>
      <c r="C1" s="66"/>
      <c r="D1" s="66"/>
      <c r="E1" s="66"/>
    </row>
    <row r="2" spans="1:6" ht="39" customHeight="1">
      <c r="A2" s="1"/>
      <c r="B2" s="2" t="s">
        <v>88</v>
      </c>
      <c r="C2" s="3"/>
      <c r="D2" s="68">
        <v>7597</v>
      </c>
      <c r="E2" s="4" t="s">
        <v>0</v>
      </c>
      <c r="F2" s="1"/>
    </row>
    <row r="3" spans="1:6" ht="15">
      <c r="A3" s="1"/>
      <c r="B3" s="6"/>
      <c r="C3" s="1"/>
      <c r="D3" s="1"/>
      <c r="E3" s="1"/>
      <c r="F3" s="1"/>
    </row>
    <row r="4" spans="1:6" ht="30.75" customHeight="1">
      <c r="A4" s="56" t="s">
        <v>1</v>
      </c>
      <c r="B4" s="56"/>
      <c r="C4" s="56"/>
      <c r="D4" s="56"/>
      <c r="E4" s="56"/>
      <c r="F4" s="1"/>
    </row>
    <row r="5" spans="1:6" ht="15">
      <c r="A5" s="2"/>
      <c r="B5" s="2"/>
      <c r="C5" s="2"/>
      <c r="D5" s="2"/>
      <c r="E5" s="2"/>
      <c r="F5" s="1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1"/>
    </row>
    <row r="7" spans="1:6" ht="15">
      <c r="A7" s="63" t="s">
        <v>6</v>
      </c>
      <c r="B7" s="64"/>
      <c r="C7" s="64"/>
      <c r="D7" s="11">
        <f>SUM(D8:D13)</f>
        <v>77048.09741150532</v>
      </c>
      <c r="E7" s="11">
        <f>SUM(E8:E13)</f>
        <v>0.8451592450035684</v>
      </c>
      <c r="F7" s="1"/>
    </row>
    <row r="8" spans="1:6" ht="30">
      <c r="A8" s="12">
        <v>1</v>
      </c>
      <c r="B8" s="13" t="s">
        <v>8</v>
      </c>
      <c r="C8" s="14" t="s">
        <v>9</v>
      </c>
      <c r="D8" s="15">
        <f aca="true" t="shared" si="0" ref="D8:D13">E8*$D$2*12</f>
        <v>36668.826520447255</v>
      </c>
      <c r="E8" s="16">
        <v>0.4022292409333427</v>
      </c>
      <c r="F8" s="1"/>
    </row>
    <row r="9" spans="1:6" ht="30">
      <c r="A9" s="17">
        <v>2</v>
      </c>
      <c r="B9" s="13" t="s">
        <v>10</v>
      </c>
      <c r="C9" s="14" t="s">
        <v>11</v>
      </c>
      <c r="D9" s="15">
        <f t="shared" si="0"/>
        <v>1132.7126121625452</v>
      </c>
      <c r="E9" s="16">
        <v>0.01242499903648968</v>
      </c>
      <c r="F9" s="1"/>
    </row>
    <row r="10" spans="1:6" ht="15">
      <c r="A10" s="12">
        <v>3</v>
      </c>
      <c r="B10" s="13" t="s">
        <v>12</v>
      </c>
      <c r="C10" s="14" t="s">
        <v>11</v>
      </c>
      <c r="D10" s="15">
        <f t="shared" si="0"/>
        <v>35672.34990826747</v>
      </c>
      <c r="E10" s="16">
        <v>0.39129864758311905</v>
      </c>
      <c r="F10" s="1"/>
    </row>
    <row r="11" spans="1:6" ht="30">
      <c r="A11" s="17">
        <v>4</v>
      </c>
      <c r="B11" s="13" t="s">
        <v>13</v>
      </c>
      <c r="C11" s="14" t="s">
        <v>14</v>
      </c>
      <c r="D11" s="15">
        <f t="shared" si="0"/>
        <v>1020.3337947497134</v>
      </c>
      <c r="E11" s="16">
        <v>0.011192288565110278</v>
      </c>
      <c r="F11" s="1"/>
    </row>
    <row r="12" spans="1:6" ht="15" customHeight="1">
      <c r="A12" s="12">
        <v>5</v>
      </c>
      <c r="B12" s="13" t="s">
        <v>15</v>
      </c>
      <c r="C12" s="14" t="s">
        <v>14</v>
      </c>
      <c r="D12" s="15">
        <f t="shared" si="0"/>
        <v>1831.3896031619247</v>
      </c>
      <c r="E12" s="16">
        <v>0.020088956201591908</v>
      </c>
      <c r="F12" s="1"/>
    </row>
    <row r="13" spans="1:6" ht="15" customHeight="1">
      <c r="A13" s="17">
        <v>6</v>
      </c>
      <c r="B13" s="13" t="s">
        <v>16</v>
      </c>
      <c r="C13" s="14" t="s">
        <v>17</v>
      </c>
      <c r="D13" s="15">
        <f t="shared" si="0"/>
        <v>722.4849727164119</v>
      </c>
      <c r="E13" s="16">
        <v>0.007925112683914834</v>
      </c>
      <c r="F13" s="1"/>
    </row>
    <row r="14" spans="1:6" ht="30.75" customHeight="1">
      <c r="A14" s="63" t="s">
        <v>18</v>
      </c>
      <c r="B14" s="64"/>
      <c r="C14" s="64"/>
      <c r="D14" s="18">
        <f>SUM(D15:D23)</f>
        <v>181751.04546272286</v>
      </c>
      <c r="E14" s="18">
        <f>SUM(E15:E23)</f>
        <v>1.9936712459164019</v>
      </c>
      <c r="F14" s="19"/>
    </row>
    <row r="15" spans="1:6" ht="15" customHeight="1">
      <c r="A15" s="17">
        <v>7</v>
      </c>
      <c r="B15" s="7" t="s">
        <v>19</v>
      </c>
      <c r="C15" s="14" t="s">
        <v>9</v>
      </c>
      <c r="D15" s="15">
        <f aca="true" t="shared" si="1" ref="D15:D23">E15*$D$2*12</f>
        <v>15312.453014738461</v>
      </c>
      <c r="E15" s="16">
        <v>0.16796600647995327</v>
      </c>
      <c r="F15" s="1"/>
    </row>
    <row r="16" spans="1:6" ht="15">
      <c r="A16" s="17">
        <v>8</v>
      </c>
      <c r="B16" s="7" t="s">
        <v>20</v>
      </c>
      <c r="C16" s="14" t="s">
        <v>9</v>
      </c>
      <c r="D16" s="15">
        <f t="shared" si="1"/>
        <v>14539.087817013082</v>
      </c>
      <c r="E16" s="16">
        <v>0.15948277628244792</v>
      </c>
      <c r="F16" s="1"/>
    </row>
    <row r="17" spans="1:6" ht="15">
      <c r="A17" s="17">
        <v>9</v>
      </c>
      <c r="B17" s="7" t="s">
        <v>21</v>
      </c>
      <c r="C17" s="14" t="s">
        <v>22</v>
      </c>
      <c r="D17" s="15">
        <f t="shared" si="1"/>
        <v>7391.4861133109935</v>
      </c>
      <c r="E17" s="16">
        <v>0.0810790017255824</v>
      </c>
      <c r="F17" s="1"/>
    </row>
    <row r="18" spans="1:6" ht="30">
      <c r="A18" s="17">
        <v>10</v>
      </c>
      <c r="B18" s="7" t="s">
        <v>23</v>
      </c>
      <c r="C18" s="13" t="s">
        <v>24</v>
      </c>
      <c r="D18" s="15">
        <f t="shared" si="1"/>
        <v>18888.906467428387</v>
      </c>
      <c r="E18" s="15">
        <v>0.20719699077956635</v>
      </c>
      <c r="F18" s="1"/>
    </row>
    <row r="19" spans="1:6" ht="60">
      <c r="A19" s="17">
        <v>11</v>
      </c>
      <c r="B19" s="14" t="s">
        <v>25</v>
      </c>
      <c r="C19" s="14" t="s">
        <v>26</v>
      </c>
      <c r="D19" s="15">
        <f t="shared" si="1"/>
        <v>99744.35788077158</v>
      </c>
      <c r="E19" s="15">
        <v>1.0941200241407967</v>
      </c>
      <c r="F19" s="1"/>
    </row>
    <row r="20" spans="1:6" ht="15">
      <c r="A20" s="17">
        <v>12</v>
      </c>
      <c r="B20" s="13" t="s">
        <v>27</v>
      </c>
      <c r="C20" s="13" t="s">
        <v>24</v>
      </c>
      <c r="D20" s="15">
        <f t="shared" si="1"/>
        <v>846.0393643110963</v>
      </c>
      <c r="E20" s="15">
        <v>0.009280410735719103</v>
      </c>
      <c r="F20" s="1"/>
    </row>
    <row r="21" spans="1:6" ht="15">
      <c r="A21" s="17">
        <v>13</v>
      </c>
      <c r="B21" s="13" t="s">
        <v>28</v>
      </c>
      <c r="C21" s="13" t="s">
        <v>14</v>
      </c>
      <c r="D21" s="15">
        <f t="shared" si="1"/>
        <v>1415.4675354576646</v>
      </c>
      <c r="E21" s="15">
        <v>0.015526606286008342</v>
      </c>
      <c r="F21" s="1"/>
    </row>
    <row r="22" spans="1:6" ht="15">
      <c r="A22" s="17">
        <v>14</v>
      </c>
      <c r="B22" s="13" t="s">
        <v>29</v>
      </c>
      <c r="C22" s="13" t="s">
        <v>30</v>
      </c>
      <c r="D22" s="15">
        <f t="shared" si="1"/>
        <v>22757.955041584526</v>
      </c>
      <c r="E22" s="16">
        <v>0.2496375218461731</v>
      </c>
      <c r="F22" s="1"/>
    </row>
    <row r="23" spans="1:6" ht="15">
      <c r="A23" s="17">
        <v>15</v>
      </c>
      <c r="B23" s="13" t="s">
        <v>31</v>
      </c>
      <c r="C23" s="13" t="s">
        <v>17</v>
      </c>
      <c r="D23" s="15">
        <f t="shared" si="1"/>
        <v>855.292228107068</v>
      </c>
      <c r="E23" s="15">
        <v>0.009381907640154754</v>
      </c>
      <c r="F23" s="20"/>
    </row>
    <row r="24" spans="1:6" ht="15">
      <c r="A24" s="58" t="s">
        <v>32</v>
      </c>
      <c r="B24" s="59"/>
      <c r="C24" s="60"/>
      <c r="D24" s="18">
        <f>SUM(D25:D28)</f>
        <v>260437.8960537429</v>
      </c>
      <c r="E24" s="18">
        <f>SUM(E25:E28)</f>
        <v>2.8568063715254146</v>
      </c>
      <c r="F24" s="21"/>
    </row>
    <row r="25" spans="1:6" ht="15">
      <c r="A25" s="17">
        <v>16</v>
      </c>
      <c r="B25" s="7" t="s">
        <v>33</v>
      </c>
      <c r="C25" s="14" t="s">
        <v>34</v>
      </c>
      <c r="D25" s="15">
        <f>E25*$D$2*12</f>
        <v>51255.26881368998</v>
      </c>
      <c r="E25" s="22">
        <v>0.5622314599369267</v>
      </c>
      <c r="F25" s="20"/>
    </row>
    <row r="26" spans="1:6" ht="15">
      <c r="A26" s="17">
        <v>17</v>
      </c>
      <c r="B26" s="7" t="s">
        <v>84</v>
      </c>
      <c r="C26" s="14" t="s">
        <v>34</v>
      </c>
      <c r="D26" s="15">
        <f>E26*$D$2*12</f>
        <v>17131.867200000004</v>
      </c>
      <c r="E26" s="22">
        <v>0.18792360142161382</v>
      </c>
      <c r="F26" s="20"/>
    </row>
    <row r="27" spans="1:6" ht="30">
      <c r="A27" s="17">
        <v>18</v>
      </c>
      <c r="B27" s="13" t="s">
        <v>35</v>
      </c>
      <c r="C27" s="13" t="s">
        <v>36</v>
      </c>
      <c r="D27" s="15">
        <f>E27*$D$2*12</f>
        <v>4766.739999673171</v>
      </c>
      <c r="E27" s="15">
        <v>0.05228752577413421</v>
      </c>
      <c r="F27" s="20"/>
    </row>
    <row r="28" spans="1:6" ht="15">
      <c r="A28" s="17">
        <v>19</v>
      </c>
      <c r="B28" s="13" t="s">
        <v>37</v>
      </c>
      <c r="C28" s="13" t="s">
        <v>34</v>
      </c>
      <c r="D28" s="15">
        <f>E28*$D$2*12</f>
        <v>187284.02004037975</v>
      </c>
      <c r="E28" s="15">
        <v>2.05436378439274</v>
      </c>
      <c r="F28" s="20"/>
    </row>
    <row r="29" spans="1:6" ht="15">
      <c r="A29" s="58" t="s">
        <v>38</v>
      </c>
      <c r="B29" s="61"/>
      <c r="C29" s="62"/>
      <c r="D29" s="23">
        <f>SUM(D30:D33)</f>
        <v>106700.14622710453</v>
      </c>
      <c r="E29" s="23">
        <f>SUM(E30:E33)</f>
        <v>1.1704197515149022</v>
      </c>
      <c r="F29" s="20"/>
    </row>
    <row r="30" spans="1:6" ht="15" customHeight="1">
      <c r="A30" s="17">
        <v>20</v>
      </c>
      <c r="B30" s="13" t="s">
        <v>39</v>
      </c>
      <c r="C30" s="13" t="s">
        <v>17</v>
      </c>
      <c r="D30" s="15">
        <f>E30*12*$D$2</f>
        <v>1555.8783769694874</v>
      </c>
      <c r="E30" s="16">
        <v>0.017066806820340126</v>
      </c>
      <c r="F30" s="19"/>
    </row>
    <row r="31" spans="1:6" ht="30">
      <c r="A31" s="17">
        <v>21</v>
      </c>
      <c r="B31" s="13" t="s">
        <v>40</v>
      </c>
      <c r="C31" s="13" t="s">
        <v>17</v>
      </c>
      <c r="D31" s="15">
        <f>E31*12*$D$2</f>
        <v>9467.247485067177</v>
      </c>
      <c r="E31" s="16">
        <v>0.10384853105466167</v>
      </c>
      <c r="F31" s="24"/>
    </row>
    <row r="32" spans="1:6" ht="30">
      <c r="A32" s="17">
        <v>22</v>
      </c>
      <c r="B32" s="13" t="s">
        <v>41</v>
      </c>
      <c r="C32" s="13" t="s">
        <v>17</v>
      </c>
      <c r="D32" s="15">
        <f>E32*12*$D$2</f>
        <v>7963.414879742038</v>
      </c>
      <c r="E32" s="16">
        <v>0.08735262691130312</v>
      </c>
      <c r="F32" s="1"/>
    </row>
    <row r="33" spans="1:6" ht="90">
      <c r="A33" s="17">
        <v>23</v>
      </c>
      <c r="B33" s="13" t="s">
        <v>42</v>
      </c>
      <c r="C33" s="13" t="s">
        <v>17</v>
      </c>
      <c r="D33" s="15">
        <f>E33*12*$D$2</f>
        <v>87713.60548532582</v>
      </c>
      <c r="E33" s="15">
        <v>0.9621517867285971</v>
      </c>
      <c r="F33" s="1"/>
    </row>
    <row r="34" spans="1:6" ht="15">
      <c r="A34" s="63" t="s">
        <v>43</v>
      </c>
      <c r="B34" s="64"/>
      <c r="C34" s="64"/>
      <c r="D34" s="11">
        <f>SUM(D35:D36)</f>
        <v>156907.6809165951</v>
      </c>
      <c r="E34" s="11">
        <f>SUM(E35:E36)</f>
        <v>1.7211583620353987</v>
      </c>
      <c r="F34" s="1"/>
    </row>
    <row r="35" spans="1:6" ht="75">
      <c r="A35" s="17">
        <v>24</v>
      </c>
      <c r="B35" s="13" t="s">
        <v>44</v>
      </c>
      <c r="C35" s="13" t="s">
        <v>17</v>
      </c>
      <c r="D35" s="15">
        <f>E35*12*$D$2</f>
        <v>10956.840006385957</v>
      </c>
      <c r="E35" s="15">
        <v>0.12018823226696895</v>
      </c>
      <c r="F35" s="1"/>
    </row>
    <row r="36" spans="1:6" ht="105">
      <c r="A36" s="17">
        <v>25</v>
      </c>
      <c r="B36" s="13" t="s">
        <v>45</v>
      </c>
      <c r="C36" s="13" t="s">
        <v>46</v>
      </c>
      <c r="D36" s="15">
        <f>E36*12*$D$2</f>
        <v>145950.84091020914</v>
      </c>
      <c r="E36" s="22">
        <v>1.6009701297684298</v>
      </c>
      <c r="F36" s="1"/>
    </row>
    <row r="37" spans="1:6" ht="15">
      <c r="A37" s="63" t="s">
        <v>47</v>
      </c>
      <c r="B37" s="63"/>
      <c r="C37" s="63"/>
      <c r="D37" s="25">
        <f>SUM(D38)</f>
        <v>10933.28491216644</v>
      </c>
      <c r="E37" s="25">
        <f>SUM(E38)</f>
        <v>0.11992985073237726</v>
      </c>
      <c r="F37" s="1"/>
    </row>
    <row r="38" spans="1:6" ht="15">
      <c r="A38" s="17">
        <v>26</v>
      </c>
      <c r="B38" s="13" t="s">
        <v>48</v>
      </c>
      <c r="C38" s="13" t="s">
        <v>49</v>
      </c>
      <c r="D38" s="15">
        <f>E38*12*$D$2</f>
        <v>10933.28491216644</v>
      </c>
      <c r="E38" s="26">
        <v>0.11992985073237726</v>
      </c>
      <c r="F38" s="1"/>
    </row>
    <row r="39" spans="1:6" ht="15">
      <c r="A39" s="63" t="s">
        <v>50</v>
      </c>
      <c r="B39" s="63"/>
      <c r="C39" s="63"/>
      <c r="D39" s="25">
        <f>SUM(D40:D43)</f>
        <v>10968.056463829533</v>
      </c>
      <c r="E39" s="25">
        <f>SUM(E40:E43)</f>
        <v>0.12031126830579544</v>
      </c>
      <c r="F39" s="1"/>
    </row>
    <row r="40" spans="1:6" ht="30">
      <c r="A40" s="17">
        <v>27</v>
      </c>
      <c r="B40" s="13" t="s">
        <v>51</v>
      </c>
      <c r="C40" s="13" t="s">
        <v>36</v>
      </c>
      <c r="D40" s="15">
        <f>E40*12*$D$2</f>
        <v>6849.115090073277</v>
      </c>
      <c r="E40" s="22">
        <v>0.07512960258515727</v>
      </c>
      <c r="F40" s="1"/>
    </row>
    <row r="41" spans="1:6" ht="15" customHeight="1">
      <c r="A41" s="17">
        <v>28</v>
      </c>
      <c r="B41" s="13" t="s">
        <v>52</v>
      </c>
      <c r="C41" s="13" t="s">
        <v>17</v>
      </c>
      <c r="D41" s="15">
        <f>E41*12*$D$2</f>
        <v>996.4766121797878</v>
      </c>
      <c r="E41" s="22">
        <v>0.010930593350223639</v>
      </c>
      <c r="F41" s="1"/>
    </row>
    <row r="42" spans="1:6" ht="45">
      <c r="A42" s="17">
        <v>29</v>
      </c>
      <c r="B42" s="13" t="s">
        <v>53</v>
      </c>
      <c r="C42" s="13" t="s">
        <v>54</v>
      </c>
      <c r="D42" s="15">
        <f>E42*12*$D$2</f>
        <v>996.4766121797878</v>
      </c>
      <c r="E42" s="15">
        <v>0.010930593350223639</v>
      </c>
      <c r="F42" s="1"/>
    </row>
    <row r="43" spans="1:6" ht="15">
      <c r="A43" s="17">
        <v>30</v>
      </c>
      <c r="B43" s="13" t="s">
        <v>55</v>
      </c>
      <c r="C43" s="13" t="s">
        <v>17</v>
      </c>
      <c r="D43" s="15">
        <f>E43*12*$D$2</f>
        <v>2125.988149396681</v>
      </c>
      <c r="E43" s="22">
        <v>0.02332047902019088</v>
      </c>
      <c r="F43" s="1"/>
    </row>
    <row r="44" spans="1:6" ht="15">
      <c r="A44" s="8"/>
      <c r="B44" s="27" t="s">
        <v>56</v>
      </c>
      <c r="C44" s="27"/>
      <c r="D44" s="28">
        <f>D7+D14+D24+D29+D34+D37+D39</f>
        <v>804746.2074476667</v>
      </c>
      <c r="E44" s="18">
        <f>E7+E14+E24+E29+E34+E37+E39</f>
        <v>8.82745609503386</v>
      </c>
      <c r="F44" s="4"/>
    </row>
    <row r="45" spans="1:6" ht="15">
      <c r="A45" s="29"/>
      <c r="B45" s="30"/>
      <c r="C45" s="31"/>
      <c r="D45" s="32"/>
      <c r="E45" s="33"/>
      <c r="F45" s="1"/>
    </row>
    <row r="46" spans="1:6" ht="15">
      <c r="A46" s="34"/>
      <c r="B46" s="34"/>
      <c r="C46" s="34"/>
      <c r="D46" s="34"/>
      <c r="E46" s="34"/>
      <c r="F46" s="35"/>
    </row>
    <row r="47" spans="1:6" ht="105">
      <c r="A47" s="10" t="s">
        <v>57</v>
      </c>
      <c r="B47" s="10" t="s">
        <v>58</v>
      </c>
      <c r="C47" s="10" t="s">
        <v>59</v>
      </c>
      <c r="D47" s="10" t="s">
        <v>60</v>
      </c>
      <c r="E47" s="10" t="s">
        <v>61</v>
      </c>
      <c r="F47" s="10" t="s">
        <v>62</v>
      </c>
    </row>
    <row r="48" spans="1:6" ht="15">
      <c r="A48" s="10">
        <v>1</v>
      </c>
      <c r="B48" s="37" t="s">
        <v>81</v>
      </c>
      <c r="C48" s="10" t="s">
        <v>91</v>
      </c>
      <c r="D48" s="55">
        <f>114*724.21</f>
        <v>82559.94</v>
      </c>
      <c r="E48" s="36">
        <f>D48/12/$D$2</f>
        <v>0.905619981571673</v>
      </c>
      <c r="F48" s="54">
        <v>2</v>
      </c>
    </row>
    <row r="49" spans="1:6" ht="15">
      <c r="A49" s="10">
        <v>2</v>
      </c>
      <c r="B49" s="37" t="s">
        <v>92</v>
      </c>
      <c r="C49" s="10" t="s">
        <v>95</v>
      </c>
      <c r="D49" s="55">
        <f>70*940.02</f>
        <v>65801.4</v>
      </c>
      <c r="E49" s="36">
        <f>D49/12/$D$2</f>
        <v>0.7217914966434118</v>
      </c>
      <c r="F49" s="54">
        <v>2</v>
      </c>
    </row>
    <row r="50" spans="1:6" ht="15">
      <c r="A50" s="10">
        <v>3</v>
      </c>
      <c r="B50" s="37" t="s">
        <v>93</v>
      </c>
      <c r="C50" s="10" t="s">
        <v>95</v>
      </c>
      <c r="D50" s="55">
        <f>70*880.45</f>
        <v>61631.5</v>
      </c>
      <c r="E50" s="36">
        <f>D50/12/$D$2</f>
        <v>0.6760508534070466</v>
      </c>
      <c r="F50" s="54">
        <v>2</v>
      </c>
    </row>
    <row r="51" spans="1:6" ht="15">
      <c r="A51" s="10">
        <v>4</v>
      </c>
      <c r="B51" s="37" t="s">
        <v>94</v>
      </c>
      <c r="C51" s="10" t="s">
        <v>95</v>
      </c>
      <c r="D51" s="55">
        <f>70*906.67</f>
        <v>63466.899999999994</v>
      </c>
      <c r="E51" s="36">
        <f>D51/12/$D$2</f>
        <v>0.6961838006230529</v>
      </c>
      <c r="F51" s="54">
        <v>2</v>
      </c>
    </row>
    <row r="52" spans="1:6" ht="15">
      <c r="A52" s="10"/>
      <c r="B52" s="38" t="s">
        <v>64</v>
      </c>
      <c r="C52" s="9"/>
      <c r="D52" s="39">
        <f>SUM(D48:D51)</f>
        <v>273459.74</v>
      </c>
      <c r="E52" s="40">
        <f>SUM(E48:E51)</f>
        <v>2.999646132245184</v>
      </c>
      <c r="F52" s="41"/>
    </row>
    <row r="53" spans="1:6" ht="15">
      <c r="A53" s="29"/>
      <c r="B53" s="30"/>
      <c r="C53" s="42"/>
      <c r="D53" s="42"/>
      <c r="E53" s="42"/>
      <c r="F53" s="42"/>
    </row>
    <row r="54" spans="1:6" ht="15">
      <c r="A54" s="29"/>
      <c r="B54" s="30"/>
      <c r="C54" s="42"/>
      <c r="D54" s="42"/>
      <c r="E54" s="42"/>
      <c r="F54" s="42"/>
    </row>
    <row r="55" spans="1:6" ht="15">
      <c r="A55" s="29"/>
      <c r="B55" s="30"/>
      <c r="C55" s="42"/>
      <c r="D55" s="42"/>
      <c r="E55" s="42"/>
      <c r="F55" s="42"/>
    </row>
    <row r="56" spans="1:6" ht="15">
      <c r="A56" s="29"/>
      <c r="B56" s="30"/>
      <c r="C56" s="42"/>
      <c r="D56" s="42"/>
      <c r="E56" s="42"/>
      <c r="F56" s="42"/>
    </row>
    <row r="57" spans="1:6" ht="29.25">
      <c r="A57" s="29"/>
      <c r="B57" s="30" t="s">
        <v>65</v>
      </c>
      <c r="C57" s="43">
        <f>D44+D52</f>
        <v>1078205.9474476667</v>
      </c>
      <c r="D57" s="43"/>
      <c r="E57" s="43"/>
      <c r="F57" s="42"/>
    </row>
    <row r="58" spans="1:6" ht="15">
      <c r="A58" s="29"/>
      <c r="B58" s="30" t="s">
        <v>66</v>
      </c>
      <c r="C58" s="44">
        <f>E44+E52</f>
        <v>11.827102227279044</v>
      </c>
      <c r="D58" s="42"/>
      <c r="E58" s="42"/>
      <c r="F58" s="42"/>
    </row>
    <row r="59" spans="1:6" ht="15">
      <c r="A59" s="29"/>
      <c r="B59" s="30"/>
      <c r="C59" s="44"/>
      <c r="D59" s="42"/>
      <c r="E59" s="42"/>
      <c r="F59" s="42"/>
    </row>
    <row r="60" spans="1:6" ht="15">
      <c r="A60" s="29"/>
      <c r="B60" s="30"/>
      <c r="C60" s="44"/>
      <c r="D60" s="42"/>
      <c r="E60" s="42"/>
      <c r="F60" s="42"/>
    </row>
    <row r="61" spans="1:6" ht="15">
      <c r="A61" s="29"/>
      <c r="B61" s="30"/>
      <c r="C61" s="44"/>
      <c r="D61" s="42"/>
      <c r="E61" s="42"/>
      <c r="F61" s="42"/>
    </row>
    <row r="62" spans="1:6" ht="15">
      <c r="A62" s="29"/>
      <c r="B62" s="30"/>
      <c r="C62" s="44"/>
      <c r="D62" s="42"/>
      <c r="E62" s="42"/>
      <c r="F62" s="42"/>
    </row>
    <row r="63" spans="1:6" ht="15">
      <c r="A63" s="29"/>
      <c r="B63" s="30"/>
      <c r="C63" s="44"/>
      <c r="D63" s="42"/>
      <c r="E63" s="42"/>
      <c r="F63" s="42"/>
    </row>
    <row r="64" spans="1:6" ht="15">
      <c r="A64" s="29"/>
      <c r="B64" s="30"/>
      <c r="C64" s="44"/>
      <c r="D64" s="42"/>
      <c r="E64" s="42"/>
      <c r="F64" s="42"/>
    </row>
    <row r="65" spans="1:6" ht="15">
      <c r="A65" s="1"/>
      <c r="B65" s="1"/>
      <c r="C65" s="1"/>
      <c r="D65" s="1"/>
      <c r="E65" s="1"/>
      <c r="F65" s="1"/>
    </row>
    <row r="66" spans="1:6" ht="15">
      <c r="A66" s="1"/>
      <c r="B66" s="1"/>
      <c r="C66" s="1"/>
      <c r="D66" s="1"/>
      <c r="E66" s="1"/>
      <c r="F66" s="1"/>
    </row>
    <row r="67" spans="1:6" ht="15">
      <c r="A67" s="1"/>
      <c r="B67" s="1"/>
      <c r="C67" s="1"/>
      <c r="D67" s="1"/>
      <c r="E67" s="1"/>
      <c r="F67" s="1"/>
    </row>
    <row r="68" spans="1:6" ht="15">
      <c r="A68" s="1"/>
      <c r="B68" s="1"/>
      <c r="C68" s="1"/>
      <c r="D68" s="1"/>
      <c r="E68" s="1"/>
      <c r="F68" s="1"/>
    </row>
    <row r="69" spans="1:6" ht="33" customHeight="1">
      <c r="A69" s="56" t="s">
        <v>67</v>
      </c>
      <c r="B69" s="56"/>
      <c r="C69" s="56"/>
      <c r="D69" s="56"/>
      <c r="E69" s="56"/>
      <c r="F69" s="56"/>
    </row>
    <row r="70" spans="1:6" ht="10.5" customHeight="1">
      <c r="A70" s="2"/>
      <c r="B70" s="2"/>
      <c r="C70" s="2"/>
      <c r="D70" s="1"/>
      <c r="E70" s="1"/>
      <c r="F70" s="1"/>
    </row>
    <row r="71" spans="1:6" ht="71.25">
      <c r="A71" s="7"/>
      <c r="B71" s="8" t="s">
        <v>2</v>
      </c>
      <c r="C71" s="8" t="s">
        <v>3</v>
      </c>
      <c r="D71" s="8" t="s">
        <v>4</v>
      </c>
      <c r="E71" s="8" t="s">
        <v>5</v>
      </c>
      <c r="F71" s="1"/>
    </row>
    <row r="72" spans="1:5" ht="30" customHeight="1">
      <c r="A72" s="57" t="s">
        <v>68</v>
      </c>
      <c r="B72" s="57"/>
      <c r="C72" s="57"/>
      <c r="D72" s="18">
        <f>D73+D74</f>
        <v>56156.46438067088</v>
      </c>
      <c r="E72" s="18">
        <f>E73+E74</f>
        <v>0.6159938614000141</v>
      </c>
    </row>
    <row r="73" spans="1:5" ht="30">
      <c r="A73" s="12" t="s">
        <v>7</v>
      </c>
      <c r="B73" s="45" t="s">
        <v>8</v>
      </c>
      <c r="C73" s="45" t="s">
        <v>69</v>
      </c>
      <c r="D73" s="15">
        <f>E73*12*$D$2</f>
        <v>55003.239780670876</v>
      </c>
      <c r="E73" s="46">
        <f>3*E8/2</f>
        <v>0.6033438614000141</v>
      </c>
    </row>
    <row r="74" spans="1:5" ht="30">
      <c r="A74" s="12" t="s">
        <v>70</v>
      </c>
      <c r="B74" s="45" t="s">
        <v>71</v>
      </c>
      <c r="C74" s="45" t="s">
        <v>85</v>
      </c>
      <c r="D74" s="15">
        <f>E74*12*$D$2</f>
        <v>1153.2246000000002</v>
      </c>
      <c r="E74" s="46">
        <v>0.012650000000000002</v>
      </c>
    </row>
    <row r="75" spans="1:5" ht="30" customHeight="1">
      <c r="A75" s="57" t="s">
        <v>73</v>
      </c>
      <c r="B75" s="57"/>
      <c r="C75" s="57"/>
      <c r="D75" s="18">
        <f>D76+D77+D78</f>
        <v>49690.76375347996</v>
      </c>
      <c r="E75" s="18">
        <f>E76+E77+E78</f>
        <v>0.5450700249383524</v>
      </c>
    </row>
    <row r="76" spans="1:5" ht="45">
      <c r="A76" s="12" t="s">
        <v>74</v>
      </c>
      <c r="B76" s="45" t="s">
        <v>75</v>
      </c>
      <c r="C76" s="45" t="s">
        <v>76</v>
      </c>
      <c r="D76" s="15">
        <f>E76*$D$2*12</f>
        <v>2306.4492</v>
      </c>
      <c r="E76" s="46">
        <v>0.025300000000000003</v>
      </c>
    </row>
    <row r="77" spans="1:5" ht="30">
      <c r="A77" s="12" t="s">
        <v>77</v>
      </c>
      <c r="B77" s="47" t="s">
        <v>19</v>
      </c>
      <c r="C77" s="47" t="s">
        <v>78</v>
      </c>
      <c r="D77" s="15">
        <f>E77*$D$2*12</f>
        <v>38281.13253684615</v>
      </c>
      <c r="E77" s="46">
        <f>5*E15/2</f>
        <v>0.4199150161998832</v>
      </c>
    </row>
    <row r="78" spans="1:5" ht="30">
      <c r="A78" s="12" t="s">
        <v>79</v>
      </c>
      <c r="B78" s="48" t="s">
        <v>29</v>
      </c>
      <c r="C78" s="7" t="s">
        <v>72</v>
      </c>
      <c r="D78" s="15">
        <f>E78*$D$2*12</f>
        <v>9103.18201663381</v>
      </c>
      <c r="E78" s="16">
        <f>2*E22/5</f>
        <v>0.09985500873846924</v>
      </c>
    </row>
    <row r="79" spans="1:6" ht="15">
      <c r="A79" s="8"/>
      <c r="B79" s="27" t="s">
        <v>56</v>
      </c>
      <c r="C79" s="27"/>
      <c r="D79" s="28">
        <f>D72+D75</f>
        <v>105847.22813415084</v>
      </c>
      <c r="E79" s="18">
        <f>E72+E75</f>
        <v>1.1610638863383667</v>
      </c>
      <c r="F79" s="4"/>
    </row>
    <row r="80" spans="1:6" ht="15">
      <c r="A80" s="1"/>
      <c r="B80" s="1"/>
      <c r="C80" s="1"/>
      <c r="D80" s="1"/>
      <c r="E80" s="1"/>
      <c r="F80" s="1"/>
    </row>
    <row r="81" spans="1:6" ht="15">
      <c r="A81" s="34"/>
      <c r="B81" s="34"/>
      <c r="C81" s="34"/>
      <c r="D81" s="34"/>
      <c r="E81" s="34"/>
      <c r="F81" s="35"/>
    </row>
    <row r="82" spans="1:6" ht="105">
      <c r="A82" s="10" t="s">
        <v>57</v>
      </c>
      <c r="B82" s="10" t="s">
        <v>58</v>
      </c>
      <c r="C82" s="10" t="s">
        <v>59</v>
      </c>
      <c r="D82" s="10" t="s">
        <v>60</v>
      </c>
      <c r="E82" s="10" t="s">
        <v>80</v>
      </c>
      <c r="F82" s="10" t="s">
        <v>62</v>
      </c>
    </row>
    <row r="83" spans="1:6" ht="15">
      <c r="A83" s="10">
        <v>1</v>
      </c>
      <c r="B83" s="37" t="s">
        <v>81</v>
      </c>
      <c r="C83" s="10" t="s">
        <v>97</v>
      </c>
      <c r="D83" s="55">
        <f>50*724.21</f>
        <v>36210.5</v>
      </c>
      <c r="E83" s="36">
        <f>D83/12/$D$2</f>
        <v>0.39720174630336536</v>
      </c>
      <c r="F83" s="54">
        <v>2</v>
      </c>
    </row>
    <row r="84" spans="1:6" ht="15">
      <c r="A84" s="10">
        <v>2</v>
      </c>
      <c r="B84" s="37" t="s">
        <v>92</v>
      </c>
      <c r="C84" s="10" t="s">
        <v>87</v>
      </c>
      <c r="D84" s="55">
        <f>40*940.02</f>
        <v>37600.8</v>
      </c>
      <c r="E84" s="36">
        <f>D84/12/$D$2</f>
        <v>0.4124522837962354</v>
      </c>
      <c r="F84" s="54">
        <v>2</v>
      </c>
    </row>
    <row r="85" spans="1:6" ht="15">
      <c r="A85" s="10">
        <v>3</v>
      </c>
      <c r="B85" s="37" t="s">
        <v>93</v>
      </c>
      <c r="C85" s="10" t="s">
        <v>87</v>
      </c>
      <c r="D85" s="55">
        <f>40*880.45</f>
        <v>35218</v>
      </c>
      <c r="E85" s="36">
        <f>D85/12/$D$2</f>
        <v>0.3863147733754552</v>
      </c>
      <c r="F85" s="54">
        <v>2</v>
      </c>
    </row>
    <row r="86" spans="1:6" ht="15">
      <c r="A86" s="10">
        <v>4</v>
      </c>
      <c r="B86" s="37" t="s">
        <v>94</v>
      </c>
      <c r="C86" s="10" t="s">
        <v>87</v>
      </c>
      <c r="D86" s="55">
        <f>40*906.67</f>
        <v>36266.799999999996</v>
      </c>
      <c r="E86" s="36">
        <f>D86/12/$D$2</f>
        <v>0.3978193146417445</v>
      </c>
      <c r="F86" s="54">
        <v>2</v>
      </c>
    </row>
    <row r="87" spans="1:6" ht="15">
      <c r="A87" s="10">
        <v>5</v>
      </c>
      <c r="B87" s="37" t="s">
        <v>96</v>
      </c>
      <c r="C87" s="10" t="s">
        <v>82</v>
      </c>
      <c r="D87" s="49">
        <f>100*700.54</f>
        <v>70054</v>
      </c>
      <c r="E87" s="36">
        <f>D87/12/$D$2</f>
        <v>0.7684392962134176</v>
      </c>
      <c r="F87" s="54">
        <v>2</v>
      </c>
    </row>
    <row r="88" spans="1:6" ht="15">
      <c r="A88" s="50"/>
      <c r="B88" s="50" t="s">
        <v>64</v>
      </c>
      <c r="C88" s="50"/>
      <c r="D88" s="51">
        <f>SUM(D83:D87)</f>
        <v>215350.1</v>
      </c>
      <c r="E88" s="52">
        <f>SUM(E83:E87)</f>
        <v>2.362227414330218</v>
      </c>
      <c r="F88" s="50"/>
    </row>
    <row r="91" spans="2:4" ht="37.5" customHeight="1">
      <c r="B91" s="65" t="s">
        <v>90</v>
      </c>
      <c r="C91" s="65"/>
      <c r="D91" s="53">
        <f>C57</f>
        <v>1078205.9474476667</v>
      </c>
    </row>
  </sheetData>
  <sheetProtection/>
  <mergeCells count="13">
    <mergeCell ref="A1:E1"/>
    <mergeCell ref="B91:C91"/>
    <mergeCell ref="A69:F69"/>
    <mergeCell ref="A72:C72"/>
    <mergeCell ref="A75:C75"/>
    <mergeCell ref="A4:E4"/>
    <mergeCell ref="A7:C7"/>
    <mergeCell ref="A14:C14"/>
    <mergeCell ref="A39:C39"/>
    <mergeCell ref="A24:C24"/>
    <mergeCell ref="A29:C29"/>
    <mergeCell ref="A34:C34"/>
    <mergeCell ref="A37:C37"/>
  </mergeCells>
  <printOptions/>
  <pageMargins left="0.5905511811023623" right="0.35433070866141736" top="0.3937007874015748" bottom="0.4724409448818898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82">
      <selection activeCell="F10" sqref="F10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5" ht="15">
      <c r="A1" s="66" t="s">
        <v>110</v>
      </c>
      <c r="B1" s="66"/>
      <c r="C1" s="66"/>
      <c r="D1" s="66"/>
      <c r="E1" s="66"/>
    </row>
    <row r="2" spans="1:6" ht="39" customHeight="1">
      <c r="A2" s="1"/>
      <c r="B2" s="2" t="s">
        <v>108</v>
      </c>
      <c r="C2" s="3"/>
      <c r="D2" s="67">
        <v>7569.8</v>
      </c>
      <c r="E2" s="4" t="s">
        <v>0</v>
      </c>
      <c r="F2" s="1"/>
    </row>
    <row r="3" spans="1:6" ht="15">
      <c r="A3" s="1"/>
      <c r="B3" s="6"/>
      <c r="C3" s="1"/>
      <c r="D3" s="1"/>
      <c r="E3" s="1"/>
      <c r="F3" s="1"/>
    </row>
    <row r="4" spans="1:6" ht="30.75" customHeight="1">
      <c r="A4" s="56" t="s">
        <v>1</v>
      </c>
      <c r="B4" s="56"/>
      <c r="C4" s="56"/>
      <c r="D4" s="56"/>
      <c r="E4" s="56"/>
      <c r="F4" s="1"/>
    </row>
    <row r="5" spans="1:6" ht="15">
      <c r="A5" s="2"/>
      <c r="B5" s="2"/>
      <c r="C5" s="2"/>
      <c r="D5" s="2"/>
      <c r="E5" s="2"/>
      <c r="F5" s="1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1"/>
    </row>
    <row r="7" spans="1:6" ht="15">
      <c r="A7" s="63" t="s">
        <v>6</v>
      </c>
      <c r="B7" s="64"/>
      <c r="C7" s="64"/>
      <c r="D7" s="11">
        <f>SUM(D8:D13)</f>
        <v>76772.23743393616</v>
      </c>
      <c r="E7" s="11">
        <f>SUM(E8:E13)</f>
        <v>0.8451592450035684</v>
      </c>
      <c r="F7" s="1"/>
    </row>
    <row r="8" spans="1:6" ht="30">
      <c r="A8" s="12">
        <v>1</v>
      </c>
      <c r="B8" s="13" t="s">
        <v>8</v>
      </c>
      <c r="C8" s="14" t="s">
        <v>9</v>
      </c>
      <c r="D8" s="15">
        <f aca="true" t="shared" si="0" ref="D8:D13">E8*$D$2*12</f>
        <v>36537.53889620661</v>
      </c>
      <c r="E8" s="16">
        <v>0.4022292409333427</v>
      </c>
      <c r="F8" s="1"/>
    </row>
    <row r="9" spans="1:6" ht="30">
      <c r="A9" s="17">
        <v>2</v>
      </c>
      <c r="B9" s="13" t="s">
        <v>10</v>
      </c>
      <c r="C9" s="14" t="s">
        <v>11</v>
      </c>
      <c r="D9" s="15">
        <f t="shared" si="0"/>
        <v>1128.657092477035</v>
      </c>
      <c r="E9" s="16">
        <v>0.01242499903648968</v>
      </c>
      <c r="F9" s="1"/>
    </row>
    <row r="10" spans="1:6" ht="15">
      <c r="A10" s="12">
        <v>3</v>
      </c>
      <c r="B10" s="13" t="s">
        <v>12</v>
      </c>
      <c r="C10" s="14" t="s">
        <v>11</v>
      </c>
      <c r="D10" s="15">
        <f t="shared" si="0"/>
        <v>35544.63002969634</v>
      </c>
      <c r="E10" s="16">
        <v>0.39129864758311905</v>
      </c>
      <c r="F10" s="1"/>
    </row>
    <row r="11" spans="1:6" ht="30">
      <c r="A11" s="17">
        <v>4</v>
      </c>
      <c r="B11" s="13" t="s">
        <v>13</v>
      </c>
      <c r="C11" s="14" t="s">
        <v>14</v>
      </c>
      <c r="D11" s="15">
        <f t="shared" si="0"/>
        <v>1016.6806317620615</v>
      </c>
      <c r="E11" s="16">
        <v>0.011192288565110278</v>
      </c>
      <c r="F11" s="1"/>
    </row>
    <row r="12" spans="1:6" ht="15" customHeight="1">
      <c r="A12" s="12">
        <v>5</v>
      </c>
      <c r="B12" s="13" t="s">
        <v>15</v>
      </c>
      <c r="C12" s="14" t="s">
        <v>14</v>
      </c>
      <c r="D12" s="15">
        <f t="shared" si="0"/>
        <v>1824.8325678577253</v>
      </c>
      <c r="E12" s="16">
        <v>0.020088956201591908</v>
      </c>
      <c r="F12" s="1"/>
    </row>
    <row r="13" spans="1:6" ht="15" customHeight="1">
      <c r="A13" s="17">
        <v>6</v>
      </c>
      <c r="B13" s="13" t="s">
        <v>16</v>
      </c>
      <c r="C13" s="14" t="s">
        <v>17</v>
      </c>
      <c r="D13" s="15">
        <f t="shared" si="0"/>
        <v>719.8982159363821</v>
      </c>
      <c r="E13" s="16">
        <v>0.007925112683914834</v>
      </c>
      <c r="F13" s="1"/>
    </row>
    <row r="14" spans="1:6" ht="30.75" customHeight="1">
      <c r="A14" s="63" t="s">
        <v>18</v>
      </c>
      <c r="B14" s="64"/>
      <c r="C14" s="64"/>
      <c r="D14" s="18">
        <f>SUM(D15:D23)</f>
        <v>181100.31116805575</v>
      </c>
      <c r="E14" s="18">
        <f>SUM(E15:E23)</f>
        <v>1.9936712459164019</v>
      </c>
      <c r="F14" s="19"/>
    </row>
    <row r="15" spans="1:6" ht="15" customHeight="1">
      <c r="A15" s="17">
        <v>7</v>
      </c>
      <c r="B15" s="7" t="s">
        <v>19</v>
      </c>
      <c r="C15" s="14" t="s">
        <v>9</v>
      </c>
      <c r="D15" s="15">
        <f aca="true" t="shared" si="1" ref="D15:D23">E15*$D$2*12</f>
        <v>15257.628910223404</v>
      </c>
      <c r="E15" s="16">
        <v>0.16796600647995327</v>
      </c>
      <c r="F15" s="1"/>
    </row>
    <row r="16" spans="1:6" ht="15">
      <c r="A16" s="17">
        <v>8</v>
      </c>
      <c r="B16" s="7" t="s">
        <v>20</v>
      </c>
      <c r="C16" s="14" t="s">
        <v>9</v>
      </c>
      <c r="D16" s="15">
        <f t="shared" si="1"/>
        <v>14487.032638834491</v>
      </c>
      <c r="E16" s="16">
        <v>0.15948277628244792</v>
      </c>
      <c r="F16" s="1"/>
    </row>
    <row r="17" spans="1:6" ht="15">
      <c r="A17" s="17">
        <v>9</v>
      </c>
      <c r="B17" s="7" t="s">
        <v>21</v>
      </c>
      <c r="C17" s="14" t="s">
        <v>22</v>
      </c>
      <c r="D17" s="15">
        <f t="shared" si="1"/>
        <v>7365.021927147764</v>
      </c>
      <c r="E17" s="16">
        <v>0.0810790017255824</v>
      </c>
      <c r="F17" s="1"/>
    </row>
    <row r="18" spans="1:6" ht="30">
      <c r="A18" s="17">
        <v>10</v>
      </c>
      <c r="B18" s="7" t="s">
        <v>23</v>
      </c>
      <c r="C18" s="13" t="s">
        <v>24</v>
      </c>
      <c r="D18" s="15">
        <f t="shared" si="1"/>
        <v>18821.277369637937</v>
      </c>
      <c r="E18" s="15">
        <v>0.20719699077956635</v>
      </c>
      <c r="F18" s="1"/>
    </row>
    <row r="19" spans="1:6" ht="60">
      <c r="A19" s="17">
        <v>11</v>
      </c>
      <c r="B19" s="14" t="s">
        <v>25</v>
      </c>
      <c r="C19" s="14" t="s">
        <v>26</v>
      </c>
      <c r="D19" s="15">
        <f t="shared" si="1"/>
        <v>99387.23710489203</v>
      </c>
      <c r="E19" s="15">
        <v>1.0941200241407967</v>
      </c>
      <c r="F19" s="1"/>
    </row>
    <row r="20" spans="1:6" ht="15">
      <c r="A20" s="17">
        <v>12</v>
      </c>
      <c r="B20" s="13" t="s">
        <v>27</v>
      </c>
      <c r="C20" s="13" t="s">
        <v>24</v>
      </c>
      <c r="D20" s="15">
        <f t="shared" si="1"/>
        <v>843.0102382469576</v>
      </c>
      <c r="E20" s="15">
        <v>0.009280410735719103</v>
      </c>
      <c r="F20" s="1"/>
    </row>
    <row r="21" spans="1:6" ht="15">
      <c r="A21" s="17">
        <v>13</v>
      </c>
      <c r="B21" s="13" t="s">
        <v>28</v>
      </c>
      <c r="C21" s="13" t="s">
        <v>14</v>
      </c>
      <c r="D21" s="15">
        <f t="shared" si="1"/>
        <v>1410.3996511659116</v>
      </c>
      <c r="E21" s="15">
        <v>0.015526606286008342</v>
      </c>
      <c r="F21" s="1"/>
    </row>
    <row r="22" spans="1:6" ht="15">
      <c r="A22" s="17">
        <v>14</v>
      </c>
      <c r="B22" s="13" t="s">
        <v>29</v>
      </c>
      <c r="C22" s="13" t="s">
        <v>30</v>
      </c>
      <c r="D22" s="15">
        <f t="shared" si="1"/>
        <v>22676.473354453934</v>
      </c>
      <c r="E22" s="16">
        <v>0.2496375218461731</v>
      </c>
      <c r="F22" s="1"/>
    </row>
    <row r="23" spans="1:6" ht="15">
      <c r="A23" s="17">
        <v>15</v>
      </c>
      <c r="B23" s="13" t="s">
        <v>31</v>
      </c>
      <c r="C23" s="13" t="s">
        <v>17</v>
      </c>
      <c r="D23" s="15">
        <f t="shared" si="1"/>
        <v>852.2299734533215</v>
      </c>
      <c r="E23" s="15">
        <v>0.009381907640154754</v>
      </c>
      <c r="F23" s="20"/>
    </row>
    <row r="24" spans="1:6" ht="15">
      <c r="A24" s="58" t="s">
        <v>32</v>
      </c>
      <c r="B24" s="59"/>
      <c r="C24" s="60"/>
      <c r="D24" s="18">
        <f>SUM(D25:D28)</f>
        <v>263935.33249983477</v>
      </c>
      <c r="E24" s="18">
        <f>SUM(E25:E28)</f>
        <v>2.905573600577677</v>
      </c>
      <c r="F24" s="21"/>
    </row>
    <row r="25" spans="1:6" ht="15">
      <c r="A25" s="17">
        <v>16</v>
      </c>
      <c r="B25" s="7" t="s">
        <v>33</v>
      </c>
      <c r="C25" s="14" t="s">
        <v>34</v>
      </c>
      <c r="D25" s="15">
        <f>E25*$D$2*12</f>
        <v>54175.56486912696</v>
      </c>
      <c r="E25" s="22">
        <v>0.5964002226955243</v>
      </c>
      <c r="F25" s="20"/>
    </row>
    <row r="26" spans="1:6" ht="15">
      <c r="A26" s="17">
        <v>17</v>
      </c>
      <c r="B26" s="7" t="s">
        <v>84</v>
      </c>
      <c r="C26" s="14" t="s">
        <v>34</v>
      </c>
      <c r="D26" s="15">
        <f>E26*$D$2*12</f>
        <v>18107.964396725027</v>
      </c>
      <c r="E26" s="22">
        <v>0.1993443727787285</v>
      </c>
      <c r="F26" s="20"/>
    </row>
    <row r="27" spans="1:6" ht="30">
      <c r="A27" s="17">
        <v>18</v>
      </c>
      <c r="B27" s="13" t="s">
        <v>35</v>
      </c>
      <c r="C27" s="13" t="s">
        <v>36</v>
      </c>
      <c r="D27" s="15">
        <f>E27*$D$2*12</f>
        <v>5038.32753282881</v>
      </c>
      <c r="E27" s="15">
        <v>0.05546522071068379</v>
      </c>
      <c r="F27" s="20"/>
    </row>
    <row r="28" spans="1:6" ht="15">
      <c r="A28" s="17">
        <v>19</v>
      </c>
      <c r="B28" s="13" t="s">
        <v>37</v>
      </c>
      <c r="C28" s="13" t="s">
        <v>34</v>
      </c>
      <c r="D28" s="15">
        <f>E28*$D$2*12</f>
        <v>186613.47570115398</v>
      </c>
      <c r="E28" s="15">
        <v>2.05436378439274</v>
      </c>
      <c r="F28" s="20"/>
    </row>
    <row r="29" spans="1:6" ht="15">
      <c r="A29" s="58" t="s">
        <v>38</v>
      </c>
      <c r="B29" s="61"/>
      <c r="C29" s="62"/>
      <c r="D29" s="23">
        <f>SUM(D30:D33)</f>
        <v>106318.12122021007</v>
      </c>
      <c r="E29" s="23">
        <f>SUM(E30:E33)</f>
        <v>1.1704197515149022</v>
      </c>
      <c r="F29" s="20"/>
    </row>
    <row r="30" spans="1:6" ht="15" customHeight="1">
      <c r="A30" s="17">
        <v>20</v>
      </c>
      <c r="B30" s="13" t="s">
        <v>39</v>
      </c>
      <c r="C30" s="13" t="s">
        <v>17</v>
      </c>
      <c r="D30" s="15">
        <f>E30*12*$D$2</f>
        <v>1550.3077712233282</v>
      </c>
      <c r="E30" s="16">
        <v>0.017066806820340126</v>
      </c>
      <c r="F30" s="19"/>
    </row>
    <row r="31" spans="1:6" ht="30">
      <c r="A31" s="17">
        <v>21</v>
      </c>
      <c r="B31" s="13" t="s">
        <v>40</v>
      </c>
      <c r="C31" s="13" t="s">
        <v>17</v>
      </c>
      <c r="D31" s="15">
        <f>E31*12*$D$2</f>
        <v>9433.351324530935</v>
      </c>
      <c r="E31" s="16">
        <v>0.10384853105466167</v>
      </c>
      <c r="F31" s="24"/>
    </row>
    <row r="32" spans="1:6" ht="30">
      <c r="A32" s="17">
        <v>22</v>
      </c>
      <c r="B32" s="13" t="s">
        <v>41</v>
      </c>
      <c r="C32" s="13" t="s">
        <v>17</v>
      </c>
      <c r="D32" s="15">
        <f>E32*12*$D$2</f>
        <v>7934.902982318188</v>
      </c>
      <c r="E32" s="16">
        <v>0.08735262691130312</v>
      </c>
      <c r="F32" s="1"/>
    </row>
    <row r="33" spans="1:6" ht="90">
      <c r="A33" s="17">
        <v>23</v>
      </c>
      <c r="B33" s="13" t="s">
        <v>42</v>
      </c>
      <c r="C33" s="13" t="s">
        <v>17</v>
      </c>
      <c r="D33" s="15">
        <f>E33*12*$D$2</f>
        <v>87399.55914213762</v>
      </c>
      <c r="E33" s="15">
        <v>0.9621517867285971</v>
      </c>
      <c r="F33" s="1"/>
    </row>
    <row r="34" spans="1:6" ht="15">
      <c r="A34" s="63" t="s">
        <v>43</v>
      </c>
      <c r="B34" s="64"/>
      <c r="C34" s="64"/>
      <c r="D34" s="11">
        <f>SUM(D35:D36)</f>
        <v>156345.89482722673</v>
      </c>
      <c r="E34" s="11">
        <f>SUM(E35:E36)</f>
        <v>1.7211583620353987</v>
      </c>
      <c r="F34" s="1"/>
    </row>
    <row r="35" spans="1:6" ht="75">
      <c r="A35" s="17">
        <v>24</v>
      </c>
      <c r="B35" s="13" t="s">
        <v>44</v>
      </c>
      <c r="C35" s="13" t="s">
        <v>17</v>
      </c>
      <c r="D35" s="15">
        <f>E35*12*$D$2</f>
        <v>10917.610567374019</v>
      </c>
      <c r="E35" s="15">
        <v>0.12018823226696895</v>
      </c>
      <c r="F35" s="1"/>
    </row>
    <row r="36" spans="1:6" ht="105">
      <c r="A36" s="17">
        <v>25</v>
      </c>
      <c r="B36" s="13" t="s">
        <v>45</v>
      </c>
      <c r="C36" s="13" t="s">
        <v>46</v>
      </c>
      <c r="D36" s="15">
        <f>E36*12*$D$2</f>
        <v>145428.28425985272</v>
      </c>
      <c r="E36" s="22">
        <v>1.6009701297684298</v>
      </c>
      <c r="F36" s="1"/>
    </row>
    <row r="37" spans="1:6" ht="15">
      <c r="A37" s="63" t="s">
        <v>47</v>
      </c>
      <c r="B37" s="63"/>
      <c r="C37" s="63"/>
      <c r="D37" s="25">
        <f>SUM(D38)</f>
        <v>10894.139808887392</v>
      </c>
      <c r="E37" s="25">
        <f>SUM(E38)</f>
        <v>0.11992985073237726</v>
      </c>
      <c r="F37" s="1"/>
    </row>
    <row r="38" spans="1:6" ht="15">
      <c r="A38" s="17">
        <v>26</v>
      </c>
      <c r="B38" s="13" t="s">
        <v>48</v>
      </c>
      <c r="C38" s="13" t="s">
        <v>49</v>
      </c>
      <c r="D38" s="15">
        <f>E38*12*$D$2</f>
        <v>10894.139808887392</v>
      </c>
      <c r="E38" s="26">
        <v>0.11992985073237726</v>
      </c>
      <c r="F38" s="1"/>
    </row>
    <row r="39" spans="1:6" ht="15">
      <c r="A39" s="63" t="s">
        <v>50</v>
      </c>
      <c r="B39" s="63"/>
      <c r="C39" s="63"/>
      <c r="D39" s="25">
        <f>SUM(D40:D43)</f>
        <v>10928.786865854525</v>
      </c>
      <c r="E39" s="25">
        <f>SUM(E40:E43)</f>
        <v>0.12031126830579544</v>
      </c>
      <c r="F39" s="1"/>
    </row>
    <row r="40" spans="1:6" ht="30">
      <c r="A40" s="17">
        <v>27</v>
      </c>
      <c r="B40" s="13" t="s">
        <v>51</v>
      </c>
      <c r="C40" s="13" t="s">
        <v>36</v>
      </c>
      <c r="D40" s="15">
        <f>E40*12*$D$2</f>
        <v>6824.592787789483</v>
      </c>
      <c r="E40" s="22">
        <v>0.07512960258515727</v>
      </c>
      <c r="F40" s="1"/>
    </row>
    <row r="41" spans="1:6" ht="15" customHeight="1">
      <c r="A41" s="17">
        <v>28</v>
      </c>
      <c r="B41" s="13" t="s">
        <v>52</v>
      </c>
      <c r="C41" s="13" t="s">
        <v>17</v>
      </c>
      <c r="D41" s="15">
        <f>E41*12*$D$2</f>
        <v>992.908866510275</v>
      </c>
      <c r="E41" s="22">
        <v>0.010930593350223639</v>
      </c>
      <c r="F41" s="1"/>
    </row>
    <row r="42" spans="1:6" ht="45">
      <c r="A42" s="17">
        <v>29</v>
      </c>
      <c r="B42" s="13" t="s">
        <v>53</v>
      </c>
      <c r="C42" s="13" t="s">
        <v>54</v>
      </c>
      <c r="D42" s="15">
        <f>E42*12*$D$2</f>
        <v>992.908866510275</v>
      </c>
      <c r="E42" s="15">
        <v>0.010930593350223639</v>
      </c>
      <c r="F42" s="1"/>
    </row>
    <row r="43" spans="1:6" ht="15">
      <c r="A43" s="17">
        <v>30</v>
      </c>
      <c r="B43" s="13" t="s">
        <v>55</v>
      </c>
      <c r="C43" s="13" t="s">
        <v>17</v>
      </c>
      <c r="D43" s="15">
        <f>E43*12*$D$2</f>
        <v>2118.376345044491</v>
      </c>
      <c r="E43" s="22">
        <v>0.02332047902019088</v>
      </c>
      <c r="F43" s="1"/>
    </row>
    <row r="44" spans="1:6" ht="15">
      <c r="A44" s="8"/>
      <c r="B44" s="27" t="s">
        <v>56</v>
      </c>
      <c r="C44" s="27"/>
      <c r="D44" s="28">
        <f>D7+D14+D24+D29+D34+D37+D39</f>
        <v>806294.8238240054</v>
      </c>
      <c r="E44" s="18">
        <f>E7+E14+E24+E29+E34+E37+E39</f>
        <v>8.876223324086121</v>
      </c>
      <c r="F44" s="4"/>
    </row>
    <row r="45" spans="1:6" ht="15">
      <c r="A45" s="29"/>
      <c r="B45" s="30"/>
      <c r="C45" s="31"/>
      <c r="D45" s="32"/>
      <c r="E45" s="33"/>
      <c r="F45" s="1"/>
    </row>
    <row r="46" spans="1:6" ht="15">
      <c r="A46" s="34"/>
      <c r="B46" s="34"/>
      <c r="C46" s="34"/>
      <c r="D46" s="34"/>
      <c r="E46" s="34"/>
      <c r="F46" s="35"/>
    </row>
    <row r="47" spans="1:6" ht="105">
      <c r="A47" s="10" t="s">
        <v>57</v>
      </c>
      <c r="B47" s="10" t="s">
        <v>58</v>
      </c>
      <c r="C47" s="10" t="s">
        <v>59</v>
      </c>
      <c r="D47" s="10" t="s">
        <v>60</v>
      </c>
      <c r="E47" s="10" t="s">
        <v>61</v>
      </c>
      <c r="F47" s="10" t="s">
        <v>62</v>
      </c>
    </row>
    <row r="48" spans="1:6" ht="15">
      <c r="A48" s="10">
        <v>1</v>
      </c>
      <c r="B48" s="37" t="s">
        <v>81</v>
      </c>
      <c r="C48" s="10" t="s">
        <v>111</v>
      </c>
      <c r="D48" s="55">
        <f>113*724.21</f>
        <v>81835.73000000001</v>
      </c>
      <c r="E48" s="36">
        <f>D48/12/$D$2</f>
        <v>0.9009014989387656</v>
      </c>
      <c r="F48" s="54">
        <v>2</v>
      </c>
    </row>
    <row r="49" spans="1:6" ht="15">
      <c r="A49" s="10">
        <v>2</v>
      </c>
      <c r="B49" s="37" t="s">
        <v>92</v>
      </c>
      <c r="C49" s="10" t="s">
        <v>95</v>
      </c>
      <c r="D49" s="55">
        <f>70*940.02</f>
        <v>65801.4</v>
      </c>
      <c r="E49" s="36">
        <f>D49/12/$D$2</f>
        <v>0.7243850564083595</v>
      </c>
      <c r="F49" s="54">
        <v>2</v>
      </c>
    </row>
    <row r="50" spans="1:6" ht="15">
      <c r="A50" s="10">
        <v>3</v>
      </c>
      <c r="B50" s="37" t="s">
        <v>93</v>
      </c>
      <c r="C50" s="10" t="s">
        <v>95</v>
      </c>
      <c r="D50" s="55">
        <f>70*880.45</f>
        <v>61631.5</v>
      </c>
      <c r="E50" s="36">
        <f>D50/12/$D$2</f>
        <v>0.6784800567166018</v>
      </c>
      <c r="F50" s="54">
        <v>2</v>
      </c>
    </row>
    <row r="51" spans="1:6" ht="15">
      <c r="A51" s="10">
        <v>4</v>
      </c>
      <c r="B51" s="37" t="s">
        <v>94</v>
      </c>
      <c r="C51" s="10" t="s">
        <v>95</v>
      </c>
      <c r="D51" s="55">
        <f>70*906.67</f>
        <v>63466.899999999994</v>
      </c>
      <c r="E51" s="36">
        <f>D51/12/$D$2</f>
        <v>0.6986853461562171</v>
      </c>
      <c r="F51" s="54">
        <v>2</v>
      </c>
    </row>
    <row r="52" spans="1:6" ht="15">
      <c r="A52" s="10"/>
      <c r="B52" s="38" t="s">
        <v>64</v>
      </c>
      <c r="C52" s="9"/>
      <c r="D52" s="39">
        <f>SUM(D48:D51)</f>
        <v>272735.53</v>
      </c>
      <c r="E52" s="40">
        <f>SUM(E48:E51)</f>
        <v>3.0024519582199445</v>
      </c>
      <c r="F52" s="41"/>
    </row>
    <row r="53" spans="1:6" ht="15">
      <c r="A53" s="29"/>
      <c r="B53" s="30"/>
      <c r="C53" s="42"/>
      <c r="D53" s="42"/>
      <c r="E53" s="42"/>
      <c r="F53" s="42"/>
    </row>
    <row r="54" spans="1:6" ht="15">
      <c r="A54" s="29"/>
      <c r="B54" s="30"/>
      <c r="C54" s="42"/>
      <c r="D54" s="42"/>
      <c r="E54" s="42"/>
      <c r="F54" s="42"/>
    </row>
    <row r="55" spans="1:6" ht="15">
      <c r="A55" s="29"/>
      <c r="B55" s="30"/>
      <c r="C55" s="42"/>
      <c r="D55" s="42"/>
      <c r="E55" s="42"/>
      <c r="F55" s="42"/>
    </row>
    <row r="56" spans="1:6" ht="15">
      <c r="A56" s="29"/>
      <c r="B56" s="30"/>
      <c r="C56" s="42"/>
      <c r="D56" s="42"/>
      <c r="E56" s="42"/>
      <c r="F56" s="42"/>
    </row>
    <row r="57" spans="1:6" ht="29.25">
      <c r="A57" s="29"/>
      <c r="B57" s="30" t="s">
        <v>65</v>
      </c>
      <c r="C57" s="43">
        <f>D44+D52</f>
        <v>1079030.3538240055</v>
      </c>
      <c r="D57" s="43"/>
      <c r="E57" s="43"/>
      <c r="F57" s="42"/>
    </row>
    <row r="58" spans="1:6" ht="15">
      <c r="A58" s="29"/>
      <c r="B58" s="30" t="s">
        <v>66</v>
      </c>
      <c r="C58" s="44">
        <f>E44+E52</f>
        <v>11.878675282306066</v>
      </c>
      <c r="D58" s="42"/>
      <c r="E58" s="42"/>
      <c r="F58" s="42"/>
    </row>
    <row r="59" spans="1:6" ht="15">
      <c r="A59" s="29"/>
      <c r="B59" s="30"/>
      <c r="C59" s="44"/>
      <c r="D59" s="42"/>
      <c r="E59" s="42"/>
      <c r="F59" s="42"/>
    </row>
    <row r="60" spans="1:6" ht="15">
      <c r="A60" s="29"/>
      <c r="B60" s="30"/>
      <c r="C60" s="44"/>
      <c r="D60" s="42"/>
      <c r="E60" s="42"/>
      <c r="F60" s="42"/>
    </row>
    <row r="61" spans="1:6" ht="15">
      <c r="A61" s="29"/>
      <c r="B61" s="30"/>
      <c r="C61" s="44"/>
      <c r="D61" s="42"/>
      <c r="E61" s="42"/>
      <c r="F61" s="42"/>
    </row>
    <row r="62" spans="1:6" ht="15">
      <c r="A62" s="29"/>
      <c r="B62" s="30"/>
      <c r="C62" s="44"/>
      <c r="D62" s="42"/>
      <c r="E62" s="42"/>
      <c r="F62" s="42"/>
    </row>
    <row r="63" spans="1:6" ht="15">
      <c r="A63" s="29"/>
      <c r="B63" s="30"/>
      <c r="C63" s="44"/>
      <c r="D63" s="42"/>
      <c r="E63" s="42"/>
      <c r="F63" s="42"/>
    </row>
    <row r="64" spans="1:6" ht="15">
      <c r="A64" s="29"/>
      <c r="B64" s="30"/>
      <c r="C64" s="44"/>
      <c r="D64" s="42"/>
      <c r="E64" s="42"/>
      <c r="F64" s="42"/>
    </row>
    <row r="65" spans="1:6" ht="15">
      <c r="A65" s="1"/>
      <c r="B65" s="1"/>
      <c r="C65" s="1"/>
      <c r="D65" s="1"/>
      <c r="E65" s="1"/>
      <c r="F65" s="1"/>
    </row>
    <row r="66" spans="1:6" ht="15">
      <c r="A66" s="1"/>
      <c r="B66" s="1"/>
      <c r="C66" s="1"/>
      <c r="D66" s="1"/>
      <c r="E66" s="1"/>
      <c r="F66" s="1"/>
    </row>
    <row r="67" spans="1:6" ht="15">
      <c r="A67" s="1"/>
      <c r="B67" s="1"/>
      <c r="C67" s="1"/>
      <c r="D67" s="1"/>
      <c r="E67" s="1"/>
      <c r="F67" s="1"/>
    </row>
    <row r="68" spans="1:6" ht="15">
      <c r="A68" s="1"/>
      <c r="B68" s="1"/>
      <c r="C68" s="1"/>
      <c r="D68" s="1"/>
      <c r="E68" s="1"/>
      <c r="F68" s="1"/>
    </row>
    <row r="69" spans="1:6" ht="33" customHeight="1">
      <c r="A69" s="56" t="s">
        <v>67</v>
      </c>
      <c r="B69" s="56"/>
      <c r="C69" s="56"/>
      <c r="D69" s="56"/>
      <c r="E69" s="56"/>
      <c r="F69" s="56"/>
    </row>
    <row r="70" spans="1:6" ht="10.5" customHeight="1">
      <c r="A70" s="2"/>
      <c r="B70" s="2"/>
      <c r="C70" s="2"/>
      <c r="D70" s="1"/>
      <c r="E70" s="1"/>
      <c r="F70" s="1"/>
    </row>
    <row r="71" spans="1:6" ht="71.25">
      <c r="A71" s="7"/>
      <c r="B71" s="8" t="s">
        <v>2</v>
      </c>
      <c r="C71" s="8" t="s">
        <v>3</v>
      </c>
      <c r="D71" s="8" t="s">
        <v>4</v>
      </c>
      <c r="E71" s="8" t="s">
        <v>5</v>
      </c>
      <c r="F71" s="1"/>
    </row>
    <row r="72" spans="1:5" ht="30" customHeight="1">
      <c r="A72" s="57" t="s">
        <v>68</v>
      </c>
      <c r="B72" s="57"/>
      <c r="C72" s="57"/>
      <c r="D72" s="18">
        <f>D73+D74</f>
        <v>55955.403984309916</v>
      </c>
      <c r="E72" s="18">
        <f>E73+E74</f>
        <v>0.6159938614000141</v>
      </c>
    </row>
    <row r="73" spans="1:5" ht="30">
      <c r="A73" s="12" t="s">
        <v>7</v>
      </c>
      <c r="B73" s="45" t="s">
        <v>8</v>
      </c>
      <c r="C73" s="45" t="s">
        <v>69</v>
      </c>
      <c r="D73" s="15">
        <f>E73*12*$D$2</f>
        <v>54806.30834430992</v>
      </c>
      <c r="E73" s="46">
        <f>3*E8/2</f>
        <v>0.6033438614000141</v>
      </c>
    </row>
    <row r="74" spans="1:5" ht="30">
      <c r="A74" s="12" t="s">
        <v>70</v>
      </c>
      <c r="B74" s="45" t="s">
        <v>71</v>
      </c>
      <c r="C74" s="45" t="s">
        <v>85</v>
      </c>
      <c r="D74" s="15">
        <f>E74*12*$D$2</f>
        <v>1149.0956400000002</v>
      </c>
      <c r="E74" s="46">
        <v>0.012650000000000002</v>
      </c>
    </row>
    <row r="75" spans="1:5" ht="30" customHeight="1">
      <c r="A75" s="57" t="s">
        <v>73</v>
      </c>
      <c r="B75" s="57"/>
      <c r="C75" s="57"/>
      <c r="D75" s="18">
        <f>D76+D77+D78</f>
        <v>49512.85289734009</v>
      </c>
      <c r="E75" s="18">
        <f>E76+E77+E78</f>
        <v>0.5450700249383524</v>
      </c>
    </row>
    <row r="76" spans="1:5" ht="45">
      <c r="A76" s="12" t="s">
        <v>74</v>
      </c>
      <c r="B76" s="45" t="s">
        <v>75</v>
      </c>
      <c r="C76" s="45" t="s">
        <v>76</v>
      </c>
      <c r="D76" s="15">
        <f>E76*$D$2*12</f>
        <v>2298.1912800000005</v>
      </c>
      <c r="E76" s="46">
        <v>0.025300000000000003</v>
      </c>
    </row>
    <row r="77" spans="1:5" ht="30">
      <c r="A77" s="12" t="s">
        <v>77</v>
      </c>
      <c r="B77" s="47" t="s">
        <v>19</v>
      </c>
      <c r="C77" s="47" t="s">
        <v>78</v>
      </c>
      <c r="D77" s="15">
        <f>E77*$D$2*12</f>
        <v>38144.072275558516</v>
      </c>
      <c r="E77" s="46">
        <f>5*E15/2</f>
        <v>0.4199150161998832</v>
      </c>
    </row>
    <row r="78" spans="1:5" ht="30">
      <c r="A78" s="12" t="s">
        <v>79</v>
      </c>
      <c r="B78" s="48" t="s">
        <v>29</v>
      </c>
      <c r="C78" s="7" t="s">
        <v>72</v>
      </c>
      <c r="D78" s="15">
        <f>E78*$D$2*12</f>
        <v>9070.589341781575</v>
      </c>
      <c r="E78" s="16">
        <f>2*E22/5</f>
        <v>0.09985500873846924</v>
      </c>
    </row>
    <row r="79" spans="1:6" ht="15">
      <c r="A79" s="8"/>
      <c r="B79" s="27" t="s">
        <v>56</v>
      </c>
      <c r="C79" s="27"/>
      <c r="D79" s="28">
        <f>D72+D75</f>
        <v>105468.25688165001</v>
      </c>
      <c r="E79" s="18">
        <f>E72+E75</f>
        <v>1.1610638863383667</v>
      </c>
      <c r="F79" s="4"/>
    </row>
    <row r="80" spans="1:6" ht="15">
      <c r="A80" s="1"/>
      <c r="B80" s="1"/>
      <c r="C80" s="1"/>
      <c r="D80" s="1"/>
      <c r="E80" s="1"/>
      <c r="F80" s="1"/>
    </row>
    <row r="81" spans="1:6" ht="15">
      <c r="A81" s="34"/>
      <c r="B81" s="34"/>
      <c r="C81" s="34"/>
      <c r="D81" s="34"/>
      <c r="E81" s="34"/>
      <c r="F81" s="35"/>
    </row>
    <row r="82" spans="1:6" ht="105">
      <c r="A82" s="10" t="s">
        <v>57</v>
      </c>
      <c r="B82" s="10" t="s">
        <v>58</v>
      </c>
      <c r="C82" s="10" t="s">
        <v>59</v>
      </c>
      <c r="D82" s="10" t="s">
        <v>60</v>
      </c>
      <c r="E82" s="10" t="s">
        <v>80</v>
      </c>
      <c r="F82" s="10" t="s">
        <v>62</v>
      </c>
    </row>
    <row r="83" spans="1:6" ht="15">
      <c r="A83" s="10">
        <v>1</v>
      </c>
      <c r="B83" s="37" t="s">
        <v>81</v>
      </c>
      <c r="C83" s="10" t="s">
        <v>97</v>
      </c>
      <c r="D83" s="55">
        <f>50*724.21</f>
        <v>36210.5</v>
      </c>
      <c r="E83" s="36">
        <f>D83/12/$D$2</f>
        <v>0.3986289818313121</v>
      </c>
      <c r="F83" s="54">
        <v>2</v>
      </c>
    </row>
    <row r="84" spans="1:6" ht="15">
      <c r="A84" s="10">
        <v>2</v>
      </c>
      <c r="B84" s="37" t="s">
        <v>92</v>
      </c>
      <c r="C84" s="10" t="s">
        <v>87</v>
      </c>
      <c r="D84" s="55">
        <f>40*940.02</f>
        <v>37600.8</v>
      </c>
      <c r="E84" s="36">
        <f>D84/12/$D$2</f>
        <v>0.413934317947634</v>
      </c>
      <c r="F84" s="54">
        <v>2</v>
      </c>
    </row>
    <row r="85" spans="1:6" ht="15">
      <c r="A85" s="10">
        <v>3</v>
      </c>
      <c r="B85" s="37" t="s">
        <v>93</v>
      </c>
      <c r="C85" s="10" t="s">
        <v>87</v>
      </c>
      <c r="D85" s="55">
        <f>40*880.45</f>
        <v>35218</v>
      </c>
      <c r="E85" s="36">
        <f>D85/12/$D$2</f>
        <v>0.387702889552344</v>
      </c>
      <c r="F85" s="54">
        <v>2</v>
      </c>
    </row>
    <row r="86" spans="1:6" ht="15">
      <c r="A86" s="10">
        <v>4</v>
      </c>
      <c r="B86" s="37" t="s">
        <v>94</v>
      </c>
      <c r="C86" s="10" t="s">
        <v>87</v>
      </c>
      <c r="D86" s="55">
        <f>40*906.67</f>
        <v>36266.799999999996</v>
      </c>
      <c r="E86" s="36">
        <f>D86/12/$D$2</f>
        <v>0.3992487692321241</v>
      </c>
      <c r="F86" s="54">
        <v>2</v>
      </c>
    </row>
    <row r="87" spans="1:6" ht="15">
      <c r="A87" s="10">
        <v>5</v>
      </c>
      <c r="B87" s="37" t="s">
        <v>96</v>
      </c>
      <c r="C87" s="10" t="s">
        <v>82</v>
      </c>
      <c r="D87" s="49">
        <f>100*700.54</f>
        <v>70054</v>
      </c>
      <c r="E87" s="36">
        <f>D87/12/$D$2</f>
        <v>0.771200472051221</v>
      </c>
      <c r="F87" s="54">
        <v>2</v>
      </c>
    </row>
    <row r="88" spans="1:6" ht="15">
      <c r="A88" s="50"/>
      <c r="B88" s="50" t="s">
        <v>64</v>
      </c>
      <c r="C88" s="50"/>
      <c r="D88" s="51">
        <f>SUM(D83:D87)</f>
        <v>215350.1</v>
      </c>
      <c r="E88" s="52">
        <f>SUM(E83:E87)</f>
        <v>2.370715430614635</v>
      </c>
      <c r="F88" s="50"/>
    </row>
    <row r="91" spans="2:4" ht="37.5" customHeight="1">
      <c r="B91" s="65" t="s">
        <v>109</v>
      </c>
      <c r="C91" s="65"/>
      <c r="D91" s="53">
        <f>C57</f>
        <v>1079030.3538240055</v>
      </c>
    </row>
  </sheetData>
  <sheetProtection/>
  <mergeCells count="13">
    <mergeCell ref="A29:C29"/>
    <mergeCell ref="A34:C34"/>
    <mergeCell ref="A37:C37"/>
    <mergeCell ref="A1:E1"/>
    <mergeCell ref="B91:C91"/>
    <mergeCell ref="A69:F69"/>
    <mergeCell ref="A72:C72"/>
    <mergeCell ref="A75:C75"/>
    <mergeCell ref="A4:E4"/>
    <mergeCell ref="A7:C7"/>
    <mergeCell ref="A14:C14"/>
    <mergeCell ref="A39:C39"/>
    <mergeCell ref="A24:C24"/>
  </mergeCells>
  <printOptions/>
  <pageMargins left="0.5905511811023623" right="0.35433070866141736" top="0.3937007874015748" bottom="0.4724409448818898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1"/>
  <sheetViews>
    <sheetView tabSelected="1" workbookViewId="0" topLeftCell="A73">
      <selection activeCell="D84" sqref="D84"/>
    </sheetView>
  </sheetViews>
  <sheetFormatPr defaultColWidth="9.00390625" defaultRowHeight="12.75"/>
  <cols>
    <col min="1" max="1" width="3.75390625" style="5" customWidth="1"/>
    <col min="2" max="2" width="43.375" style="5" customWidth="1"/>
    <col min="3" max="3" width="17.75390625" style="5" customWidth="1"/>
    <col min="4" max="4" width="11.00390625" style="5" customWidth="1"/>
    <col min="5" max="5" width="12.875" style="5" customWidth="1"/>
    <col min="6" max="16384" width="9.125" style="5" customWidth="1"/>
  </cols>
  <sheetData>
    <row r="1" spans="1:5" ht="15">
      <c r="A1" s="66" t="s">
        <v>119</v>
      </c>
      <c r="B1" s="66"/>
      <c r="C1" s="66"/>
      <c r="D1" s="66"/>
      <c r="E1" s="66"/>
    </row>
    <row r="2" spans="1:6" ht="24" customHeight="1">
      <c r="A2" s="1"/>
      <c r="B2" s="2" t="s">
        <v>120</v>
      </c>
      <c r="C2" s="3"/>
      <c r="D2" s="67">
        <v>3198.1</v>
      </c>
      <c r="E2" s="4" t="s">
        <v>0</v>
      </c>
      <c r="F2" s="1"/>
    </row>
    <row r="3" spans="1:6" ht="6.75" customHeight="1">
      <c r="A3" s="1"/>
      <c r="B3" s="6"/>
      <c r="C3" s="1"/>
      <c r="D3" s="1"/>
      <c r="E3" s="1"/>
      <c r="F3" s="1"/>
    </row>
    <row r="4" spans="1:6" ht="30.75" customHeight="1">
      <c r="A4" s="56" t="s">
        <v>1</v>
      </c>
      <c r="B4" s="56"/>
      <c r="C4" s="56"/>
      <c r="D4" s="56"/>
      <c r="E4" s="56"/>
      <c r="F4" s="1"/>
    </row>
    <row r="5" spans="1:6" ht="6" customHeight="1">
      <c r="A5" s="2"/>
      <c r="B5" s="2"/>
      <c r="C5" s="2"/>
      <c r="D5" s="2"/>
      <c r="E5" s="2"/>
      <c r="F5" s="1"/>
    </row>
    <row r="6" spans="1:6" ht="71.25">
      <c r="A6" s="7"/>
      <c r="B6" s="8" t="s">
        <v>2</v>
      </c>
      <c r="C6" s="8" t="s">
        <v>3</v>
      </c>
      <c r="D6" s="8" t="s">
        <v>4</v>
      </c>
      <c r="E6" s="8" t="s">
        <v>5</v>
      </c>
      <c r="F6" s="1"/>
    </row>
    <row r="7" spans="1:6" ht="15">
      <c r="A7" s="63" t="s">
        <v>6</v>
      </c>
      <c r="B7" s="64"/>
      <c r="C7" s="64"/>
      <c r="D7" s="11">
        <f>SUM(D8:D12)</f>
        <v>28912.67085601038</v>
      </c>
      <c r="E7" s="11">
        <f>SUM(E8:E12)</f>
        <v>0.7533814571154325</v>
      </c>
      <c r="F7" s="1"/>
    </row>
    <row r="8" spans="1:6" ht="30">
      <c r="A8" s="12">
        <v>1</v>
      </c>
      <c r="B8" s="13" t="s">
        <v>8</v>
      </c>
      <c r="C8" s="14" t="s">
        <v>9</v>
      </c>
      <c r="D8" s="15">
        <f>E8*$D$2*12</f>
        <v>13892.788822632374</v>
      </c>
      <c r="E8" s="16">
        <v>0.36200631684000845</v>
      </c>
      <c r="F8" s="1"/>
    </row>
    <row r="9" spans="1:6" ht="15">
      <c r="A9" s="12">
        <v>2</v>
      </c>
      <c r="B9" s="13" t="s">
        <v>12</v>
      </c>
      <c r="C9" s="14" t="s">
        <v>11</v>
      </c>
      <c r="D9" s="15">
        <f>E9*$D$2*12</f>
        <v>13515.251812224187</v>
      </c>
      <c r="E9" s="16">
        <v>0.3521687828248071</v>
      </c>
      <c r="F9" s="1"/>
    </row>
    <row r="10" spans="1:6" ht="30">
      <c r="A10" s="17">
        <v>3</v>
      </c>
      <c r="B10" s="13" t="s">
        <v>13</v>
      </c>
      <c r="C10" s="14" t="s">
        <v>14</v>
      </c>
      <c r="D10" s="15">
        <f>E10*$D$2*12</f>
        <v>429.52869672095017</v>
      </c>
      <c r="E10" s="16">
        <v>0.011192288565110278</v>
      </c>
      <c r="F10" s="1"/>
    </row>
    <row r="11" spans="1:6" ht="15" customHeight="1">
      <c r="A11" s="12">
        <v>4</v>
      </c>
      <c r="B11" s="13" t="s">
        <v>15</v>
      </c>
      <c r="C11" s="14" t="s">
        <v>14</v>
      </c>
      <c r="D11" s="15">
        <f>E11*$D$2*12</f>
        <v>770.9578899397329</v>
      </c>
      <c r="E11" s="16">
        <v>0.020088956201591908</v>
      </c>
      <c r="F11" s="1"/>
    </row>
    <row r="12" spans="1:6" ht="15" customHeight="1">
      <c r="A12" s="17">
        <v>5</v>
      </c>
      <c r="B12" s="13" t="s">
        <v>16</v>
      </c>
      <c r="C12" s="14" t="s">
        <v>17</v>
      </c>
      <c r="D12" s="15">
        <f>E12*$D$2*12</f>
        <v>304.1436344931364</v>
      </c>
      <c r="E12" s="16">
        <v>0.007925112683914834</v>
      </c>
      <c r="F12" s="1"/>
    </row>
    <row r="13" spans="1:6" ht="30.75" customHeight="1">
      <c r="A13" s="63" t="s">
        <v>18</v>
      </c>
      <c r="B13" s="64"/>
      <c r="C13" s="64"/>
      <c r="D13" s="18">
        <f>SUM(D14:D22)</f>
        <v>68860.36812490463</v>
      </c>
      <c r="E13" s="18">
        <f>SUM(E14:E22)</f>
        <v>1.7943041213247617</v>
      </c>
      <c r="F13" s="19"/>
    </row>
    <row r="14" spans="1:6" ht="15" customHeight="1">
      <c r="A14" s="17">
        <v>6</v>
      </c>
      <c r="B14" s="7" t="s">
        <v>19</v>
      </c>
      <c r="C14" s="14" t="s">
        <v>9</v>
      </c>
      <c r="D14" s="15">
        <f aca="true" t="shared" si="0" ref="D14:D22">E14*$D$2*12</f>
        <v>5801.458521494217</v>
      </c>
      <c r="E14" s="16">
        <v>0.15116940583195795</v>
      </c>
      <c r="F14" s="1"/>
    </row>
    <row r="15" spans="1:6" ht="15">
      <c r="A15" s="17">
        <v>7</v>
      </c>
      <c r="B15" s="7" t="s">
        <v>20</v>
      </c>
      <c r="C15" s="14" t="s">
        <v>9</v>
      </c>
      <c r="D15" s="15">
        <f t="shared" si="0"/>
        <v>5508.452161752084</v>
      </c>
      <c r="E15" s="16">
        <v>0.14353449865420312</v>
      </c>
      <c r="F15" s="1"/>
    </row>
    <row r="16" spans="1:6" ht="15">
      <c r="A16" s="17">
        <v>8</v>
      </c>
      <c r="B16" s="7" t="s">
        <v>21</v>
      </c>
      <c r="C16" s="14" t="s">
        <v>22</v>
      </c>
      <c r="D16" s="15">
        <f t="shared" si="0"/>
        <v>2800.4265585207186</v>
      </c>
      <c r="E16" s="16">
        <v>0.07297110155302416</v>
      </c>
      <c r="F16" s="1"/>
    </row>
    <row r="17" spans="1:6" ht="30">
      <c r="A17" s="17">
        <v>9</v>
      </c>
      <c r="B17" s="7" t="s">
        <v>23</v>
      </c>
      <c r="C17" s="13" t="s">
        <v>24</v>
      </c>
      <c r="D17" s="15">
        <f t="shared" si="0"/>
        <v>7156.476319091016</v>
      </c>
      <c r="E17" s="15">
        <v>0.1864772917016097</v>
      </c>
      <c r="F17" s="1"/>
    </row>
    <row r="18" spans="1:6" ht="60">
      <c r="A18" s="17">
        <v>10</v>
      </c>
      <c r="B18" s="14" t="s">
        <v>25</v>
      </c>
      <c r="C18" s="14" t="s">
        <v>26</v>
      </c>
      <c r="D18" s="15">
        <f t="shared" si="0"/>
        <v>37790.33669141056</v>
      </c>
      <c r="E18" s="15">
        <v>0.984708021726717</v>
      </c>
      <c r="F18" s="1"/>
    </row>
    <row r="19" spans="1:6" ht="15">
      <c r="A19" s="17">
        <v>11</v>
      </c>
      <c r="B19" s="13" t="s">
        <v>27</v>
      </c>
      <c r="C19" s="13" t="s">
        <v>24</v>
      </c>
      <c r="D19" s="15">
        <f t="shared" si="0"/>
        <v>320.54056099815523</v>
      </c>
      <c r="E19" s="15">
        <v>0.008352369662147193</v>
      </c>
      <c r="F19" s="1"/>
    </row>
    <row r="20" spans="1:6" ht="15">
      <c r="A20" s="17">
        <v>12</v>
      </c>
      <c r="B20" s="13" t="s">
        <v>28</v>
      </c>
      <c r="C20" s="13" t="s">
        <v>14</v>
      </c>
      <c r="D20" s="15">
        <f t="shared" si="0"/>
        <v>536.2809072834593</v>
      </c>
      <c r="E20" s="15">
        <v>0.013973945657407508</v>
      </c>
      <c r="F20" s="1"/>
    </row>
    <row r="21" spans="1:6" ht="15">
      <c r="A21" s="17">
        <v>13</v>
      </c>
      <c r="B21" s="13" t="s">
        <v>29</v>
      </c>
      <c r="C21" s="13" t="s">
        <v>30</v>
      </c>
      <c r="D21" s="15">
        <f t="shared" si="0"/>
        <v>8622.350193055458</v>
      </c>
      <c r="E21" s="16">
        <v>0.22467376966155578</v>
      </c>
      <c r="F21" s="1"/>
    </row>
    <row r="22" spans="1:6" ht="15">
      <c r="A22" s="17">
        <v>14</v>
      </c>
      <c r="B22" s="13" t="s">
        <v>31</v>
      </c>
      <c r="C22" s="13" t="s">
        <v>17</v>
      </c>
      <c r="D22" s="15">
        <f t="shared" si="0"/>
        <v>324.0462112989723</v>
      </c>
      <c r="E22" s="15">
        <v>0.008443716876139278</v>
      </c>
      <c r="F22" s="20"/>
    </row>
    <row r="23" spans="1:6" ht="15">
      <c r="A23" s="58" t="s">
        <v>113</v>
      </c>
      <c r="B23" s="59"/>
      <c r="C23" s="60"/>
      <c r="D23" s="18">
        <f>SUM(D24:D26)</f>
        <v>30312.379563548275</v>
      </c>
      <c r="E23" s="18">
        <f>SUM(E24:E26)</f>
        <v>0.7898538601968949</v>
      </c>
      <c r="F23" s="21"/>
    </row>
    <row r="24" spans="1:6" ht="15">
      <c r="A24" s="17">
        <v>15</v>
      </c>
      <c r="B24" s="7" t="s">
        <v>33</v>
      </c>
      <c r="C24" s="14" t="s">
        <v>34</v>
      </c>
      <c r="D24" s="15">
        <f>E24*$D$2*12</f>
        <v>21238.371055396405</v>
      </c>
      <c r="E24" s="22">
        <v>0.5534111674482871</v>
      </c>
      <c r="F24" s="20"/>
    </row>
    <row r="25" spans="1:6" ht="15">
      <c r="A25" s="17">
        <v>16</v>
      </c>
      <c r="B25" s="7" t="s">
        <v>84</v>
      </c>
      <c r="C25" s="14" t="s">
        <v>34</v>
      </c>
      <c r="D25" s="15">
        <f>E25*$D$2*12</f>
        <v>7098.840000000002</v>
      </c>
      <c r="E25" s="22">
        <v>0.18497545417591701</v>
      </c>
      <c r="F25" s="20"/>
    </row>
    <row r="26" spans="1:6" ht="30">
      <c r="A26" s="17">
        <v>17</v>
      </c>
      <c r="B26" s="13" t="s">
        <v>35</v>
      </c>
      <c r="C26" s="13" t="s">
        <v>36</v>
      </c>
      <c r="D26" s="15">
        <f>E26*$D$2*12</f>
        <v>1975.168508151866</v>
      </c>
      <c r="E26" s="15">
        <v>0.05146723857269071</v>
      </c>
      <c r="F26" s="20"/>
    </row>
    <row r="27" spans="1:6" ht="15">
      <c r="A27" s="58" t="s">
        <v>38</v>
      </c>
      <c r="B27" s="61"/>
      <c r="C27" s="62"/>
      <c r="D27" s="23">
        <f>SUM(D28:D31)</f>
        <v>32340.551679243137</v>
      </c>
      <c r="E27" s="23">
        <f>SUM(E28:E31)</f>
        <v>0.8427022210907293</v>
      </c>
      <c r="F27" s="20"/>
    </row>
    <row r="28" spans="1:6" ht="15" customHeight="1">
      <c r="A28" s="17">
        <v>18</v>
      </c>
      <c r="B28" s="13" t="s">
        <v>39</v>
      </c>
      <c r="C28" s="13" t="s">
        <v>17</v>
      </c>
      <c r="D28" s="15">
        <f>E28*12*$D$2</f>
        <v>471.582906268001</v>
      </c>
      <c r="E28" s="16">
        <v>0.012288100910644889</v>
      </c>
      <c r="F28" s="19"/>
    </row>
    <row r="29" spans="1:6" ht="30">
      <c r="A29" s="17">
        <v>19</v>
      </c>
      <c r="B29" s="13" t="s">
        <v>40</v>
      </c>
      <c r="C29" s="13" t="s">
        <v>17</v>
      </c>
      <c r="D29" s="15">
        <f>E29*12*$D$2</f>
        <v>2869.4994091134927</v>
      </c>
      <c r="E29" s="16">
        <v>0.0747709423593564</v>
      </c>
      <c r="F29" s="24"/>
    </row>
    <row r="30" spans="1:6" ht="30">
      <c r="A30" s="17">
        <v>20</v>
      </c>
      <c r="B30" s="13" t="s">
        <v>41</v>
      </c>
      <c r="C30" s="13" t="s">
        <v>17</v>
      </c>
      <c r="D30" s="15">
        <f>E30*12*$D$2</f>
        <v>2413.6914481203326</v>
      </c>
      <c r="E30" s="16">
        <v>0.06289389137613824</v>
      </c>
      <c r="F30" s="1"/>
    </row>
    <row r="31" spans="1:6" ht="90">
      <c r="A31" s="17">
        <v>21</v>
      </c>
      <c r="B31" s="13" t="s">
        <v>42</v>
      </c>
      <c r="C31" s="13" t="s">
        <v>17</v>
      </c>
      <c r="D31" s="15">
        <f>E31*12*$D$2</f>
        <v>26585.777915741313</v>
      </c>
      <c r="E31" s="15">
        <v>0.6927492864445899</v>
      </c>
      <c r="F31" s="1"/>
    </row>
    <row r="32" spans="1:6" ht="15">
      <c r="A32" s="63" t="s">
        <v>43</v>
      </c>
      <c r="B32" s="64"/>
      <c r="C32" s="64"/>
      <c r="D32" s="11">
        <f>SUM(D33:D34)</f>
        <v>47558.33185788353</v>
      </c>
      <c r="E32" s="11">
        <f>SUM(E33:E34)</f>
        <v>1.239234020665487</v>
      </c>
      <c r="F32" s="1"/>
    </row>
    <row r="33" spans="1:6" ht="75">
      <c r="A33" s="17">
        <v>22</v>
      </c>
      <c r="B33" s="13" t="s">
        <v>44</v>
      </c>
      <c r="C33" s="13" t="s">
        <v>17</v>
      </c>
      <c r="D33" s="15">
        <f>E33*12*$D$2</f>
        <v>3320.991235696263</v>
      </c>
      <c r="E33" s="15">
        <v>0.08653552723221765</v>
      </c>
      <c r="F33" s="1"/>
    </row>
    <row r="34" spans="1:6" ht="105">
      <c r="A34" s="17">
        <v>23</v>
      </c>
      <c r="B34" s="13" t="s">
        <v>45</v>
      </c>
      <c r="C34" s="13" t="s">
        <v>46</v>
      </c>
      <c r="D34" s="15">
        <f>E34*12*$D$2</f>
        <v>44237.340622187265</v>
      </c>
      <c r="E34" s="22">
        <v>1.1526984934332694</v>
      </c>
      <c r="F34" s="1"/>
    </row>
    <row r="35" spans="1:6" ht="15">
      <c r="A35" s="63" t="s">
        <v>47</v>
      </c>
      <c r="B35" s="63"/>
      <c r="C35" s="63"/>
      <c r="D35" s="25">
        <f>SUM(D36)</f>
        <v>4602.571867526588</v>
      </c>
      <c r="E35" s="25">
        <f>SUM(E36)</f>
        <v>0.11992985073237726</v>
      </c>
      <c r="F35" s="1"/>
    </row>
    <row r="36" spans="1:6" ht="15">
      <c r="A36" s="17">
        <v>24</v>
      </c>
      <c r="B36" s="13" t="s">
        <v>48</v>
      </c>
      <c r="C36" s="13" t="s">
        <v>49</v>
      </c>
      <c r="D36" s="15">
        <f>E36*12*$D$2</f>
        <v>4602.571867526588</v>
      </c>
      <c r="E36" s="26">
        <v>0.11992985073237726</v>
      </c>
      <c r="F36" s="1"/>
    </row>
    <row r="37" spans="1:6" ht="15">
      <c r="A37" s="63" t="s">
        <v>50</v>
      </c>
      <c r="B37" s="63"/>
      <c r="C37" s="63"/>
      <c r="D37" s="25">
        <f>SUM(D38:D41)</f>
        <v>3693.767684820137</v>
      </c>
      <c r="E37" s="25">
        <f>SUM(E38:E41)</f>
        <v>0.09624901464463635</v>
      </c>
      <c r="F37" s="1"/>
    </row>
    <row r="38" spans="1:6" ht="30">
      <c r="A38" s="17">
        <v>25</v>
      </c>
      <c r="B38" s="13" t="s">
        <v>51</v>
      </c>
      <c r="C38" s="13" t="s">
        <v>36</v>
      </c>
      <c r="D38" s="15">
        <f>E38*12*$D$2</f>
        <v>2306.6110274648777</v>
      </c>
      <c r="E38" s="22">
        <v>0.060103682068125816</v>
      </c>
      <c r="F38" s="1"/>
    </row>
    <row r="39" spans="1:6" ht="15" customHeight="1">
      <c r="A39" s="17">
        <v>26</v>
      </c>
      <c r="B39" s="13" t="s">
        <v>52</v>
      </c>
      <c r="C39" s="13" t="s">
        <v>17</v>
      </c>
      <c r="D39" s="15">
        <f>E39*12*$D$2</f>
        <v>335.5884536961621</v>
      </c>
      <c r="E39" s="22">
        <v>0.008744474680178912</v>
      </c>
      <c r="F39" s="1"/>
    </row>
    <row r="40" spans="1:6" ht="45">
      <c r="A40" s="17">
        <v>27</v>
      </c>
      <c r="B40" s="13" t="s">
        <v>53</v>
      </c>
      <c r="C40" s="13" t="s">
        <v>54</v>
      </c>
      <c r="D40" s="15">
        <f>E40*12*$D$2</f>
        <v>335.5884536961621</v>
      </c>
      <c r="E40" s="15">
        <v>0.008744474680178912</v>
      </c>
      <c r="F40" s="1"/>
    </row>
    <row r="41" spans="1:6" ht="15">
      <c r="A41" s="17">
        <v>28</v>
      </c>
      <c r="B41" s="13" t="s">
        <v>55</v>
      </c>
      <c r="C41" s="13" t="s">
        <v>17</v>
      </c>
      <c r="D41" s="15">
        <f>E41*12*$D$2</f>
        <v>715.9797499629354</v>
      </c>
      <c r="E41" s="22">
        <v>0.018656383216152702</v>
      </c>
      <c r="F41" s="1"/>
    </row>
    <row r="42" spans="1:6" ht="15">
      <c r="A42" s="8"/>
      <c r="B42" s="27" t="s">
        <v>56</v>
      </c>
      <c r="C42" s="27"/>
      <c r="D42" s="28">
        <f>D7+D13+D23+D27+D32+D35+D37</f>
        <v>216280.64163393667</v>
      </c>
      <c r="E42" s="18">
        <f>E7+E13+E23+E27+E32+E35+E37</f>
        <v>5.6356545457703175</v>
      </c>
      <c r="F42" s="4"/>
    </row>
    <row r="43" spans="1:6" ht="15">
      <c r="A43" s="29"/>
      <c r="B43" s="30"/>
      <c r="C43" s="31"/>
      <c r="D43" s="32"/>
      <c r="E43" s="33"/>
      <c r="F43" s="1"/>
    </row>
    <row r="44" spans="1:6" ht="15">
      <c r="A44" s="34"/>
      <c r="B44" s="34"/>
      <c r="C44" s="34"/>
      <c r="D44" s="34"/>
      <c r="E44" s="34"/>
      <c r="F44" s="35"/>
    </row>
    <row r="45" spans="1:6" ht="105">
      <c r="A45" s="10" t="s">
        <v>57</v>
      </c>
      <c r="B45" s="10" t="s">
        <v>58</v>
      </c>
      <c r="C45" s="10" t="s">
        <v>59</v>
      </c>
      <c r="D45" s="10" t="s">
        <v>60</v>
      </c>
      <c r="E45" s="10" t="s">
        <v>61</v>
      </c>
      <c r="F45" s="10" t="s">
        <v>62</v>
      </c>
    </row>
    <row r="46" spans="1:6" ht="15">
      <c r="A46" s="10">
        <v>1</v>
      </c>
      <c r="B46" s="37" t="s">
        <v>81</v>
      </c>
      <c r="C46" s="10" t="s">
        <v>63</v>
      </c>
      <c r="D46" s="55">
        <f>20*724.21</f>
        <v>14484.2</v>
      </c>
      <c r="E46" s="36">
        <f>D46/12/$D$2</f>
        <v>0.37741679955807095</v>
      </c>
      <c r="F46" s="54">
        <v>2</v>
      </c>
    </row>
    <row r="47" spans="1:6" ht="15">
      <c r="A47" s="10">
        <v>2</v>
      </c>
      <c r="B47" s="37" t="s">
        <v>92</v>
      </c>
      <c r="C47" s="10" t="s">
        <v>121</v>
      </c>
      <c r="D47" s="55">
        <f>54.5*940.02</f>
        <v>51231.09</v>
      </c>
      <c r="E47" s="36">
        <f>D47/12/$D$2</f>
        <v>1.3349355867546355</v>
      </c>
      <c r="F47" s="54">
        <v>2</v>
      </c>
    </row>
    <row r="48" spans="1:6" ht="15">
      <c r="A48" s="10">
        <v>3</v>
      </c>
      <c r="B48" s="37" t="s">
        <v>93</v>
      </c>
      <c r="C48" s="10" t="s">
        <v>123</v>
      </c>
      <c r="D48" s="55">
        <f>41*880.45</f>
        <v>36098.450000000004</v>
      </c>
      <c r="E48" s="36">
        <f>D48/12/$D$2</f>
        <v>0.940622296571923</v>
      </c>
      <c r="F48" s="54">
        <v>2</v>
      </c>
    </row>
    <row r="49" spans="1:6" ht="15">
      <c r="A49" s="10">
        <v>4</v>
      </c>
      <c r="B49" s="37" t="s">
        <v>96</v>
      </c>
      <c r="C49" s="10" t="s">
        <v>122</v>
      </c>
      <c r="D49" s="49">
        <f>19*700.54</f>
        <v>13310.259999999998</v>
      </c>
      <c r="E49" s="36">
        <f>D49/12/$D$2</f>
        <v>0.3468272828658683</v>
      </c>
      <c r="F49" s="54">
        <v>2</v>
      </c>
    </row>
    <row r="50" spans="1:6" ht="15">
      <c r="A50" s="10"/>
      <c r="B50" s="38" t="s">
        <v>64</v>
      </c>
      <c r="C50" s="9"/>
      <c r="D50" s="39">
        <f>SUM(D46:D49)</f>
        <v>115123.99999999999</v>
      </c>
      <c r="E50" s="40">
        <f>SUM(E46:E49)</f>
        <v>2.9998019657504975</v>
      </c>
      <c r="F50" s="41"/>
    </row>
    <row r="51" spans="1:6" ht="15">
      <c r="A51" s="29"/>
      <c r="B51" s="30"/>
      <c r="C51" s="42"/>
      <c r="D51" s="42"/>
      <c r="E51" s="42"/>
      <c r="F51" s="42"/>
    </row>
    <row r="52" spans="1:6" ht="15">
      <c r="A52" s="29"/>
      <c r="B52" s="30"/>
      <c r="C52" s="42"/>
      <c r="D52" s="42"/>
      <c r="E52" s="42"/>
      <c r="F52" s="42"/>
    </row>
    <row r="53" spans="1:6" ht="15">
      <c r="A53" s="29"/>
      <c r="B53" s="30"/>
      <c r="C53" s="42"/>
      <c r="D53" s="42"/>
      <c r="E53" s="42"/>
      <c r="F53" s="42"/>
    </row>
    <row r="54" spans="1:6" ht="15">
      <c r="A54" s="29"/>
      <c r="B54" s="30"/>
      <c r="C54" s="42"/>
      <c r="D54" s="42"/>
      <c r="E54" s="42"/>
      <c r="F54" s="42"/>
    </row>
    <row r="55" spans="1:6" ht="29.25">
      <c r="A55" s="29"/>
      <c r="B55" s="30" t="s">
        <v>65</v>
      </c>
      <c r="C55" s="43">
        <f>D42+D50</f>
        <v>331404.64163393667</v>
      </c>
      <c r="D55" s="43"/>
      <c r="E55" s="43"/>
      <c r="F55" s="42"/>
    </row>
    <row r="56" spans="1:6" ht="15">
      <c r="A56" s="29"/>
      <c r="B56" s="30" t="s">
        <v>66</v>
      </c>
      <c r="C56" s="44">
        <f>E42+E50</f>
        <v>8.635456511520815</v>
      </c>
      <c r="D56" s="42"/>
      <c r="E56" s="42"/>
      <c r="F56" s="42"/>
    </row>
    <row r="57" spans="1:6" ht="15">
      <c r="A57" s="29"/>
      <c r="B57" s="30"/>
      <c r="C57" s="44"/>
      <c r="D57" s="42"/>
      <c r="E57" s="42"/>
      <c r="F57" s="42"/>
    </row>
    <row r="58" spans="1:6" ht="15">
      <c r="A58" s="29"/>
      <c r="B58" s="30"/>
      <c r="C58" s="44"/>
      <c r="D58" s="42"/>
      <c r="E58" s="42"/>
      <c r="F58" s="42"/>
    </row>
    <row r="59" spans="1:6" ht="15">
      <c r="A59" s="29"/>
      <c r="B59" s="30"/>
      <c r="C59" s="44"/>
      <c r="D59" s="42"/>
      <c r="E59" s="42"/>
      <c r="F59" s="42"/>
    </row>
    <row r="60" spans="1:6" ht="33" customHeight="1">
      <c r="A60" s="56" t="s">
        <v>67</v>
      </c>
      <c r="B60" s="56"/>
      <c r="C60" s="56"/>
      <c r="D60" s="56"/>
      <c r="E60" s="56"/>
      <c r="F60" s="56"/>
    </row>
    <row r="61" spans="1:6" ht="10.5" customHeight="1">
      <c r="A61" s="2"/>
      <c r="B61" s="2"/>
      <c r="C61" s="2"/>
      <c r="D61" s="1"/>
      <c r="E61" s="1"/>
      <c r="F61" s="1"/>
    </row>
    <row r="62" spans="1:6" ht="71.25">
      <c r="A62" s="7"/>
      <c r="B62" s="8" t="s">
        <v>2</v>
      </c>
      <c r="C62" s="8" t="s">
        <v>3</v>
      </c>
      <c r="D62" s="8" t="s">
        <v>4</v>
      </c>
      <c r="E62" s="8" t="s">
        <v>5</v>
      </c>
      <c r="F62" s="1"/>
    </row>
    <row r="63" spans="1:5" ht="30" customHeight="1">
      <c r="A63" s="57" t="s">
        <v>68</v>
      </c>
      <c r="B63" s="57"/>
      <c r="C63" s="57"/>
      <c r="D63" s="18">
        <f>D64+D65</f>
        <v>21324.654813948557</v>
      </c>
      <c r="E63" s="18">
        <f>E64+E65</f>
        <v>0.5556594752600127</v>
      </c>
    </row>
    <row r="64" spans="1:5" ht="30">
      <c r="A64" s="12" t="s">
        <v>7</v>
      </c>
      <c r="B64" s="45" t="s">
        <v>8</v>
      </c>
      <c r="C64" s="45" t="s">
        <v>69</v>
      </c>
      <c r="D64" s="15">
        <f>E64*12*$D$2</f>
        <v>20839.183233948555</v>
      </c>
      <c r="E64" s="46">
        <f>3*E8/2</f>
        <v>0.5430094752600126</v>
      </c>
    </row>
    <row r="65" spans="1:5" ht="30">
      <c r="A65" s="12" t="s">
        <v>70</v>
      </c>
      <c r="B65" s="45" t="s">
        <v>71</v>
      </c>
      <c r="C65" s="45" t="s">
        <v>85</v>
      </c>
      <c r="D65" s="15">
        <f>E65*12*$D$2</f>
        <v>485.47158</v>
      </c>
      <c r="E65" s="46">
        <v>0.012650000000000002</v>
      </c>
    </row>
    <row r="66" spans="1:5" ht="30" customHeight="1">
      <c r="A66" s="57" t="s">
        <v>73</v>
      </c>
      <c r="B66" s="57"/>
      <c r="C66" s="57"/>
      <c r="D66" s="18">
        <f>D67+D68+D69</f>
        <v>18923.529540957723</v>
      </c>
      <c r="E66" s="18">
        <f>E67+E68+E69</f>
        <v>0.49309302244451714</v>
      </c>
    </row>
    <row r="67" spans="1:5" ht="45">
      <c r="A67" s="12" t="s">
        <v>74</v>
      </c>
      <c r="B67" s="45" t="s">
        <v>75</v>
      </c>
      <c r="C67" s="45" t="s">
        <v>76</v>
      </c>
      <c r="D67" s="15">
        <f>E67*$D$2*12</f>
        <v>970.9431600000001</v>
      </c>
      <c r="E67" s="46">
        <v>0.025300000000000003</v>
      </c>
    </row>
    <row r="68" spans="1:5" ht="30">
      <c r="A68" s="12" t="s">
        <v>77</v>
      </c>
      <c r="B68" s="47" t="s">
        <v>19</v>
      </c>
      <c r="C68" s="47" t="s">
        <v>78</v>
      </c>
      <c r="D68" s="15">
        <f>E68*$D$2*12</f>
        <v>14503.64630373554</v>
      </c>
      <c r="E68" s="46">
        <f>5*E14/2</f>
        <v>0.37792351457989487</v>
      </c>
    </row>
    <row r="69" spans="1:5" ht="30">
      <c r="A69" s="12" t="s">
        <v>79</v>
      </c>
      <c r="B69" s="48" t="s">
        <v>29</v>
      </c>
      <c r="C69" s="7" t="s">
        <v>72</v>
      </c>
      <c r="D69" s="15">
        <f>E69*$D$2*12</f>
        <v>3448.940077222183</v>
      </c>
      <c r="E69" s="16">
        <f>2*E21/5</f>
        <v>0.0898695078646223</v>
      </c>
    </row>
    <row r="70" spans="1:6" ht="15">
      <c r="A70" s="8"/>
      <c r="B70" s="27" t="s">
        <v>56</v>
      </c>
      <c r="C70" s="27"/>
      <c r="D70" s="28">
        <f>D63+D66</f>
        <v>40248.184354906276</v>
      </c>
      <c r="E70" s="18">
        <f>E63+E66</f>
        <v>1.04875249770453</v>
      </c>
      <c r="F70" s="4"/>
    </row>
    <row r="71" spans="1:6" ht="15">
      <c r="A71" s="1"/>
      <c r="B71" s="1"/>
      <c r="C71" s="1"/>
      <c r="D71" s="1"/>
      <c r="E71" s="1"/>
      <c r="F71" s="1"/>
    </row>
    <row r="72" spans="1:6" ht="15">
      <c r="A72" s="34"/>
      <c r="B72" s="34"/>
      <c r="C72" s="34"/>
      <c r="D72" s="34"/>
      <c r="E72" s="34"/>
      <c r="F72" s="35"/>
    </row>
    <row r="73" spans="1:6" ht="105">
      <c r="A73" s="10" t="s">
        <v>57</v>
      </c>
      <c r="B73" s="10" t="s">
        <v>58</v>
      </c>
      <c r="C73" s="10" t="s">
        <v>59</v>
      </c>
      <c r="D73" s="10" t="s">
        <v>60</v>
      </c>
      <c r="E73" s="10" t="s">
        <v>80</v>
      </c>
      <c r="F73" s="10" t="s">
        <v>62</v>
      </c>
    </row>
    <row r="74" spans="1:6" ht="15">
      <c r="A74" s="10">
        <v>1</v>
      </c>
      <c r="B74" s="37" t="s">
        <v>81</v>
      </c>
      <c r="C74" s="10" t="s">
        <v>125</v>
      </c>
      <c r="D74" s="55">
        <f>40*724.21</f>
        <v>28968.4</v>
      </c>
      <c r="E74" s="36">
        <f>D74/12/$D$2</f>
        <v>0.7548335991161419</v>
      </c>
      <c r="F74" s="54">
        <v>2</v>
      </c>
    </row>
    <row r="75" spans="1:6" ht="15">
      <c r="A75" s="10">
        <v>2</v>
      </c>
      <c r="B75" s="37" t="s">
        <v>92</v>
      </c>
      <c r="C75" s="10" t="s">
        <v>124</v>
      </c>
      <c r="D75" s="55">
        <f>20*940.02</f>
        <v>18800.4</v>
      </c>
      <c r="E75" s="36">
        <f>D75/12/$D$2</f>
        <v>0.48988461899252683</v>
      </c>
      <c r="F75" s="54">
        <v>2</v>
      </c>
    </row>
    <row r="76" spans="1:6" ht="15">
      <c r="A76" s="10">
        <v>3</v>
      </c>
      <c r="B76" s="37" t="s">
        <v>93</v>
      </c>
      <c r="C76" s="10" t="s">
        <v>124</v>
      </c>
      <c r="D76" s="55">
        <f>20*880.45</f>
        <v>17609</v>
      </c>
      <c r="E76" s="36">
        <f>D76/12/$D$2</f>
        <v>0.45884014466923073</v>
      </c>
      <c r="F76" s="54">
        <v>2</v>
      </c>
    </row>
    <row r="77" spans="1:6" ht="15">
      <c r="A77" s="10">
        <v>4</v>
      </c>
      <c r="B77" s="37" t="s">
        <v>94</v>
      </c>
      <c r="C77" s="10" t="s">
        <v>124</v>
      </c>
      <c r="D77" s="55">
        <f>20*906.67</f>
        <v>18133.399999999998</v>
      </c>
      <c r="E77" s="36">
        <f>D77/12/$D$2</f>
        <v>0.47250450788488996</v>
      </c>
      <c r="F77" s="54">
        <v>2</v>
      </c>
    </row>
    <row r="78" spans="1:6" ht="15">
      <c r="A78" s="50"/>
      <c r="B78" s="50" t="s">
        <v>64</v>
      </c>
      <c r="C78" s="50"/>
      <c r="D78" s="51">
        <f>SUM(D74:D77)</f>
        <v>83511.2</v>
      </c>
      <c r="E78" s="52">
        <f>SUM(E74:E77)</f>
        <v>2.1760628706627894</v>
      </c>
      <c r="F78" s="50"/>
    </row>
    <row r="81" spans="2:4" ht="37.5" customHeight="1">
      <c r="B81" s="65" t="s">
        <v>118</v>
      </c>
      <c r="C81" s="65"/>
      <c r="D81" s="53">
        <f>C55</f>
        <v>331404.64163393667</v>
      </c>
    </row>
  </sheetData>
  <sheetProtection/>
  <mergeCells count="13">
    <mergeCell ref="A1:E1"/>
    <mergeCell ref="A4:E4"/>
    <mergeCell ref="A7:C7"/>
    <mergeCell ref="A13:C13"/>
    <mergeCell ref="A37:C37"/>
    <mergeCell ref="A23:C23"/>
    <mergeCell ref="B81:C81"/>
    <mergeCell ref="A60:F60"/>
    <mergeCell ref="A63:C63"/>
    <mergeCell ref="A66:C66"/>
    <mergeCell ref="A27:C27"/>
    <mergeCell ref="A32:C32"/>
    <mergeCell ref="A35:C35"/>
  </mergeCells>
  <printOptions/>
  <pageMargins left="0.5905511811023623" right="0.35433070866141736" top="0.3937007874015748" bottom="0.472440944881889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2010-05-19T06:05:10Z</cp:lastPrinted>
  <dcterms:created xsi:type="dcterms:W3CDTF">2008-05-26T06:03:04Z</dcterms:created>
  <dcterms:modified xsi:type="dcterms:W3CDTF">2010-05-19T06:17:47Z</dcterms:modified>
  <cp:category/>
  <cp:version/>
  <cp:contentType/>
  <cp:contentStatus/>
</cp:coreProperties>
</file>